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2.sj.NO2026\"/>
    </mc:Choice>
  </mc:AlternateContent>
  <xr:revisionPtr revIDLastSave="0" documentId="13_ncr:1_{7F244B58-AEBF-4658-88BA-2EB402B4BBB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PLAN S PROJEKCIJAMA" sheetId="4" state="hidden" r:id="rId1"/>
    <sheet name="2025" sheetId="6" r:id="rId2"/>
    <sheet name="2026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0" i="6" l="1"/>
  <c r="D99" i="6"/>
  <c r="D22" i="6"/>
  <c r="C26" i="7"/>
  <c r="D26" i="7" s="1"/>
  <c r="E26" i="7" s="1"/>
  <c r="C27" i="7"/>
  <c r="D27" i="7" s="1"/>
  <c r="E27" i="7" s="1"/>
  <c r="C28" i="7"/>
  <c r="D28" i="7" s="1"/>
  <c r="E28" i="7" s="1"/>
  <c r="C29" i="7"/>
  <c r="D29" i="7" s="1"/>
  <c r="E29" i="7" s="1"/>
  <c r="C30" i="7"/>
  <c r="D30" i="7" s="1"/>
  <c r="E30" i="7" s="1"/>
  <c r="C31" i="7"/>
  <c r="D31" i="7" s="1"/>
  <c r="E31" i="7" s="1"/>
  <c r="C32" i="7"/>
  <c r="D32" i="7" s="1"/>
  <c r="E32" i="7" s="1"/>
  <c r="C33" i="7"/>
  <c r="D33" i="7" s="1"/>
  <c r="E33" i="7" s="1"/>
  <c r="C34" i="7"/>
  <c r="D34" i="7" s="1"/>
  <c r="E34" i="7" s="1"/>
  <c r="C35" i="7"/>
  <c r="D35" i="7" s="1"/>
  <c r="E35" i="7" s="1"/>
  <c r="C36" i="7"/>
  <c r="D36" i="7" s="1"/>
  <c r="E36" i="7" s="1"/>
  <c r="C37" i="7"/>
  <c r="D37" i="7" s="1"/>
  <c r="E37" i="7" s="1"/>
  <c r="C38" i="7"/>
  <c r="D38" i="7" s="1"/>
  <c r="E38" i="7" s="1"/>
  <c r="C39" i="7"/>
  <c r="D39" i="7" s="1"/>
  <c r="E39" i="7" s="1"/>
  <c r="C40" i="7"/>
  <c r="D40" i="7" s="1"/>
  <c r="E40" i="7" s="1"/>
  <c r="C41" i="7"/>
  <c r="D41" i="7" s="1"/>
  <c r="E41" i="7" s="1"/>
  <c r="C42" i="7"/>
  <c r="D42" i="7" s="1"/>
  <c r="E42" i="7" s="1"/>
  <c r="C43" i="7"/>
  <c r="D43" i="7"/>
  <c r="E43" i="7" s="1"/>
  <c r="C44" i="7"/>
  <c r="D44" i="7" s="1"/>
  <c r="E44" i="7" s="1"/>
  <c r="C45" i="7"/>
  <c r="D45" i="7" s="1"/>
  <c r="E45" i="7" s="1"/>
  <c r="C46" i="7"/>
  <c r="D46" i="7" s="1"/>
  <c r="E46" i="7" s="1"/>
  <c r="C47" i="7"/>
  <c r="D47" i="7" s="1"/>
  <c r="E47" i="7" s="1"/>
  <c r="C48" i="7"/>
  <c r="D48" i="7" s="1"/>
  <c r="E48" i="7" s="1"/>
  <c r="C49" i="7"/>
  <c r="D49" i="7" s="1"/>
  <c r="E49" i="7" s="1"/>
  <c r="C50" i="7"/>
  <c r="D50" i="7" s="1"/>
  <c r="E50" i="7" s="1"/>
  <c r="C51" i="7"/>
  <c r="D51" i="7" s="1"/>
  <c r="E51" i="7" s="1"/>
  <c r="C52" i="7"/>
  <c r="D52" i="7" s="1"/>
  <c r="E52" i="7" s="1"/>
  <c r="C53" i="7"/>
  <c r="D53" i="7" s="1"/>
  <c r="E53" i="7" s="1"/>
  <c r="C54" i="7"/>
  <c r="D54" i="7" s="1"/>
  <c r="E54" i="7" s="1"/>
  <c r="C56" i="7"/>
  <c r="D56" i="7" s="1"/>
  <c r="E56" i="7" s="1"/>
  <c r="C57" i="7"/>
  <c r="D57" i="7" s="1"/>
  <c r="E57" i="7" s="1"/>
  <c r="C58" i="7"/>
  <c r="D58" i="7" s="1"/>
  <c r="E58" i="7" s="1"/>
  <c r="C59" i="7"/>
  <c r="D59" i="7" s="1"/>
  <c r="E59" i="7" s="1"/>
  <c r="C60" i="7"/>
  <c r="D60" i="7" s="1"/>
  <c r="E60" i="7" s="1"/>
  <c r="C61" i="7"/>
  <c r="D61" i="7" s="1"/>
  <c r="E61" i="7" s="1"/>
  <c r="C62" i="7"/>
  <c r="D62" i="7" s="1"/>
  <c r="E62" i="7" s="1"/>
  <c r="C63" i="7"/>
  <c r="D63" i="7" s="1"/>
  <c r="E63" i="7" s="1"/>
  <c r="C64" i="7"/>
  <c r="D64" i="7" s="1"/>
  <c r="E64" i="7" s="1"/>
  <c r="C65" i="7"/>
  <c r="D65" i="7" s="1"/>
  <c r="E65" i="7" s="1"/>
  <c r="C66" i="7"/>
  <c r="D66" i="7" s="1"/>
  <c r="E66" i="7" s="1"/>
  <c r="C67" i="7"/>
  <c r="D67" i="7" s="1"/>
  <c r="E67" i="7" s="1"/>
  <c r="C68" i="7"/>
  <c r="D68" i="7" s="1"/>
  <c r="E68" i="7" s="1"/>
  <c r="C69" i="7"/>
  <c r="D69" i="7" s="1"/>
  <c r="E69" i="7" s="1"/>
  <c r="C70" i="7"/>
  <c r="D70" i="7" s="1"/>
  <c r="E70" i="7" s="1"/>
  <c r="C71" i="7"/>
  <c r="D71" i="7" s="1"/>
  <c r="E71" i="7" s="1"/>
  <c r="C72" i="7"/>
  <c r="D72" i="7" s="1"/>
  <c r="E72" i="7" s="1"/>
  <c r="C73" i="7"/>
  <c r="D73" i="7" s="1"/>
  <c r="E73" i="7" s="1"/>
  <c r="C74" i="7"/>
  <c r="D74" i="7" s="1"/>
  <c r="E74" i="7" s="1"/>
  <c r="C75" i="7"/>
  <c r="D75" i="7" s="1"/>
  <c r="E75" i="7" s="1"/>
  <c r="C76" i="7"/>
  <c r="D76" i="7" s="1"/>
  <c r="E76" i="7" s="1"/>
  <c r="C77" i="7"/>
  <c r="D77" i="7" s="1"/>
  <c r="E77" i="7" s="1"/>
  <c r="C78" i="7"/>
  <c r="D78" i="7" s="1"/>
  <c r="E78" i="7" s="1"/>
  <c r="C79" i="7"/>
  <c r="D79" i="7" s="1"/>
  <c r="E79" i="7" s="1"/>
  <c r="C80" i="7"/>
  <c r="D80" i="7" s="1"/>
  <c r="E80" i="7" s="1"/>
  <c r="C81" i="7"/>
  <c r="D81" i="7" s="1"/>
  <c r="E81" i="7" s="1"/>
  <c r="C82" i="7"/>
  <c r="D82" i="7" s="1"/>
  <c r="E82" i="7" s="1"/>
  <c r="C83" i="7"/>
  <c r="D83" i="7" s="1"/>
  <c r="E83" i="7" s="1"/>
  <c r="C84" i="7"/>
  <c r="D84" i="7" s="1"/>
  <c r="E84" i="7" s="1"/>
  <c r="C85" i="7"/>
  <c r="D85" i="7" s="1"/>
  <c r="E85" i="7" s="1"/>
  <c r="C86" i="7"/>
  <c r="D86" i="7" s="1"/>
  <c r="E86" i="7" s="1"/>
  <c r="C87" i="7"/>
  <c r="D87" i="7" s="1"/>
  <c r="E87" i="7" s="1"/>
  <c r="C88" i="7"/>
  <c r="D88" i="7" s="1"/>
  <c r="E88" i="7" s="1"/>
  <c r="C89" i="7"/>
  <c r="D89" i="7" s="1"/>
  <c r="E89" i="7" s="1"/>
  <c r="C90" i="7"/>
  <c r="D90" i="7" s="1"/>
  <c r="E90" i="7" s="1"/>
  <c r="C91" i="7"/>
  <c r="D91" i="7" s="1"/>
  <c r="E91" i="7" s="1"/>
  <c r="C92" i="7"/>
  <c r="D92" i="7" s="1"/>
  <c r="E92" i="7" s="1"/>
  <c r="C93" i="7"/>
  <c r="D93" i="7" s="1"/>
  <c r="E93" i="7" s="1"/>
  <c r="C94" i="7"/>
  <c r="D94" i="7" s="1"/>
  <c r="E94" i="7" s="1"/>
  <c r="C95" i="7"/>
  <c r="D95" i="7"/>
  <c r="E95" i="7" s="1"/>
  <c r="C96" i="7"/>
  <c r="D96" i="7" s="1"/>
  <c r="E96" i="7" s="1"/>
  <c r="C97" i="7"/>
  <c r="D97" i="7" s="1"/>
  <c r="E97" i="7" s="1"/>
  <c r="C98" i="7"/>
  <c r="D98" i="7"/>
  <c r="E98" i="7"/>
  <c r="C25" i="7"/>
  <c r="D25" i="7" s="1"/>
  <c r="E25" i="7" s="1"/>
  <c r="C10" i="7"/>
  <c r="D10" i="7" s="1"/>
  <c r="E10" i="7" s="1"/>
  <c r="C11" i="7"/>
  <c r="D11" i="7" s="1"/>
  <c r="E11" i="7" s="1"/>
  <c r="C12" i="7"/>
  <c r="D12" i="7" s="1"/>
  <c r="E12" i="7" s="1"/>
  <c r="C13" i="7"/>
  <c r="D13" i="7" s="1"/>
  <c r="E13" i="7" s="1"/>
  <c r="C14" i="7"/>
  <c r="D14" i="7" s="1"/>
  <c r="E14" i="7" s="1"/>
  <c r="C15" i="7"/>
  <c r="D15" i="7" s="1"/>
  <c r="E15" i="7" s="1"/>
  <c r="C17" i="7"/>
  <c r="D17" i="7" s="1"/>
  <c r="E17" i="7" s="1"/>
  <c r="C18" i="7"/>
  <c r="D18" i="7" s="1"/>
  <c r="E18" i="7" s="1"/>
  <c r="C19" i="7"/>
  <c r="D19" i="7" s="1"/>
  <c r="E19" i="7" s="1"/>
  <c r="C20" i="7"/>
  <c r="D20" i="7" s="1"/>
  <c r="E20" i="7" s="1"/>
  <c r="C21" i="7"/>
  <c r="D21" i="7" s="1"/>
  <c r="E21" i="7" s="1"/>
  <c r="C9" i="7"/>
  <c r="E55" i="6" l="1"/>
  <c r="E16" i="6"/>
  <c r="C16" i="7" s="1"/>
  <c r="D16" i="7" s="1"/>
  <c r="E16" i="7" s="1"/>
  <c r="E22" i="7" s="1"/>
  <c r="F97" i="6"/>
  <c r="F93" i="6"/>
  <c r="F90" i="6"/>
  <c r="F87" i="6"/>
  <c r="F47" i="6"/>
  <c r="F13" i="6"/>
  <c r="F16" i="6"/>
  <c r="C22" i="7" l="1"/>
  <c r="D22" i="7"/>
  <c r="E22" i="6"/>
  <c r="E99" i="6"/>
  <c r="C55" i="7"/>
  <c r="F99" i="6"/>
  <c r="F22" i="6"/>
  <c r="D55" i="7" l="1"/>
  <c r="C99" i="7"/>
  <c r="C100" i="7" s="1"/>
  <c r="F100" i="6"/>
  <c r="E55" i="7" l="1"/>
  <c r="E99" i="7" s="1"/>
  <c r="E100" i="7" s="1"/>
  <c r="D99" i="7"/>
  <c r="D100" i="7" s="1"/>
  <c r="C22" i="6"/>
  <c r="C99" i="6"/>
  <c r="C100" i="6" l="1"/>
  <c r="E100" i="6" l="1"/>
</calcChain>
</file>

<file path=xl/sharedStrings.xml><?xml version="1.0" encoding="utf-8"?>
<sst xmlns="http://schemas.openxmlformats.org/spreadsheetml/2006/main" count="209" uniqueCount="110">
  <si>
    <t>Konto</t>
  </si>
  <si>
    <t xml:space="preserve">Opis </t>
  </si>
  <si>
    <t>Prihodi od kavana-ugostiteljstvo</t>
  </si>
  <si>
    <t>Prihodi od naknadnih odobrenja- sniženja i popusta</t>
  </si>
  <si>
    <t>Prihodi od prodaje dugotrajne imovine</t>
  </si>
  <si>
    <t>UKUPNI PRIHODI</t>
  </si>
  <si>
    <t>Opis</t>
  </si>
  <si>
    <t>Materijal i roba za ugostiteljstvo</t>
  </si>
  <si>
    <t>Pomoćni materijal- wellnes</t>
  </si>
  <si>
    <t>Pomoćni materijal u ugostiteljstvu</t>
  </si>
  <si>
    <t>Radna obuća i odjeća</t>
  </si>
  <si>
    <t>Uredski potrošni materijal</t>
  </si>
  <si>
    <t>Materijal i sredstava za čišćenje i održavanje</t>
  </si>
  <si>
    <t>Trošak ukrasnog bilja</t>
  </si>
  <si>
    <t>Trošak ambalaže</t>
  </si>
  <si>
    <t>Ostali materijalni troškovi</t>
  </si>
  <si>
    <t>Troškovi otpisa sitnog inventara</t>
  </si>
  <si>
    <t>Potrošeni rezervni dijelovi za popravak vl. opreme</t>
  </si>
  <si>
    <t>Električna energija</t>
  </si>
  <si>
    <t>Benzin i gorivo za kosilicu</t>
  </si>
  <si>
    <t>Gorivo za dostavna vozila</t>
  </si>
  <si>
    <t>Plin, toplinska energija, briketi i dr.</t>
  </si>
  <si>
    <t>Poštanski troškovi i troškovi dostave</t>
  </si>
  <si>
    <t>Troškovi dostave</t>
  </si>
  <si>
    <t>Koncesija za vodu</t>
  </si>
  <si>
    <t>Grafičke usluge</t>
  </si>
  <si>
    <t>Usluge tekućeg održavanja</t>
  </si>
  <si>
    <t>Usluge čišćenja i pranja</t>
  </si>
  <si>
    <t>Usluge održavanja vatrogasnog sustava</t>
  </si>
  <si>
    <t>Usluga zaštite na radu</t>
  </si>
  <si>
    <t>Usluga zaštitarskih servisa</t>
  </si>
  <si>
    <t>Ostale servisne usluge i usluge osoba</t>
  </si>
  <si>
    <t>Troškovi registracije dostavnih vozila</t>
  </si>
  <si>
    <t>Najam opreme</t>
  </si>
  <si>
    <t>Troškovi promidžbe</t>
  </si>
  <si>
    <t>Troškovi honorara</t>
  </si>
  <si>
    <t>Usluge knjigovodstva</t>
  </si>
  <si>
    <t>Usluge odvjetnika, pravnika, javnih bilježnika</t>
  </si>
  <si>
    <t>Usluge ZAMP-a</t>
  </si>
  <si>
    <t>Odvoz smeća</t>
  </si>
  <si>
    <t>Voda i odvodnja</t>
  </si>
  <si>
    <t>Deratizacija i dezinsekcija</t>
  </si>
  <si>
    <t>Dimnjačarske usluge</t>
  </si>
  <si>
    <t>Ukupan trošak za plaće</t>
  </si>
  <si>
    <t>Amortizacija</t>
  </si>
  <si>
    <t>Dnevnice</t>
  </si>
  <si>
    <t>Ostali troškovi na službenom putu</t>
  </si>
  <si>
    <t>Reprezentacija</t>
  </si>
  <si>
    <t>Premije osiguranja imovine</t>
  </si>
  <si>
    <t>Premije osiguranja dostavnih vozila</t>
  </si>
  <si>
    <t>Troškovi platnog prometa</t>
  </si>
  <si>
    <t>Troškovi HRT pretplate</t>
  </si>
  <si>
    <t>Sudski troškovi i pristojbe</t>
  </si>
  <si>
    <t>Troškovi zdravstvenih nadzora</t>
  </si>
  <si>
    <t>Troškovi liječničkog pregleda zaposlenika</t>
  </si>
  <si>
    <t>Zatezne kamate</t>
  </si>
  <si>
    <t>Troškovi dopuštenih manjkova u ugostiteljstvu</t>
  </si>
  <si>
    <t>Ostali nepredviđeni troškovi</t>
  </si>
  <si>
    <t>UKUPNI TROŠKOVI</t>
  </si>
  <si>
    <t xml:space="preserve">DOBIT </t>
  </si>
  <si>
    <t>Prihodi od kamata po žiro računu i tečajnih razlika</t>
  </si>
  <si>
    <t>Potrošnja plina</t>
  </si>
  <si>
    <t>mobilni telefon</t>
  </si>
  <si>
    <t>Građevinski radovi  i usluge</t>
  </si>
  <si>
    <t>fiksni telefon i Internet</t>
  </si>
  <si>
    <t xml:space="preserve">Tomsoft I El.računi,Orbis, Posluh </t>
  </si>
  <si>
    <t>Ostale vanjske usluge</t>
  </si>
  <si>
    <t xml:space="preserve">Prigodne nagrade i potpore </t>
  </si>
  <si>
    <t>Trošak službenih glasila</t>
  </si>
  <si>
    <t>Troškovi javnih davanja (porez na potrošnju, TZ i dr.)</t>
  </si>
  <si>
    <t xml:space="preserve">Elektromaterijal i pomoćni mat. za održavanje postrojenja </t>
  </si>
  <si>
    <t>Usluge održavanja softvera i hardvera</t>
  </si>
  <si>
    <t>TERMALNI VODENI PARK AQUAE BALISSAE DARUVAR</t>
  </si>
  <si>
    <t>Materija za čišćenje i održavanje  (bazen)</t>
  </si>
  <si>
    <t xml:space="preserve">Sredstva za održavanje i čišćenje </t>
  </si>
  <si>
    <t>Prihodi od usluga (održavanje fontane i dr.)</t>
  </si>
  <si>
    <t>OSTALI NESPOMENUTI PRIHODI</t>
  </si>
  <si>
    <t>Usluge studentskog servisa(učeničkog)</t>
  </si>
  <si>
    <t>Troškovi prijevoza na posao i s posla</t>
  </si>
  <si>
    <t>Jubilarne nagrade</t>
  </si>
  <si>
    <t>Prihodi od Grada Daruvara -  kapitalna pomoć</t>
  </si>
  <si>
    <t>Prihodi od državnih potpora za investicije (imovinu)-elektrana</t>
  </si>
  <si>
    <t>Novčane paušalne naknade za podmirivanje troškova prehrane</t>
  </si>
  <si>
    <t>Nagrada za radne rezultate</t>
  </si>
  <si>
    <t>Potpora zbog bolesti, invalidnosti, smrti, elementarnih</t>
  </si>
  <si>
    <t>Prihodi od ulaznica (82.900,00  Grad subvencije za 2025.g.)</t>
  </si>
  <si>
    <t>FINANCIJSKI  PLAN  ZA 2025. g.(BEZ PDV-A)</t>
  </si>
  <si>
    <t>PLAN 2025.                   (euro)</t>
  </si>
  <si>
    <t>Ostali poslovni prihodi -proizvodnja el.energije</t>
  </si>
  <si>
    <t>PRIJEVOZNE USLUGE U CESTOVNOM PROMETU</t>
  </si>
  <si>
    <t>TROŠKOVI IZOBRAZBE ZAPOSLENIKA</t>
  </si>
  <si>
    <t>Troškovi liječničkih pregleda - Grawe</t>
  </si>
  <si>
    <t>Projekcija za 2027. godinu</t>
  </si>
  <si>
    <t>Daruvar, 26.12.2025.g.</t>
  </si>
  <si>
    <t>Klasa: 400-01/25-01/01</t>
  </si>
  <si>
    <t>Projekcija za 2028. godinu</t>
  </si>
  <si>
    <t>PLAN  2026.(EURO)</t>
  </si>
  <si>
    <t>UR.BR.: 2103-3-45-03-25-01</t>
  </si>
  <si>
    <t>PRIJEDLOG FINANCIJSKOG   PLANA  ZA 2026. g.(BEZ PDV-A)</t>
  </si>
  <si>
    <t>Ostvarenje do 31.12.2025.</t>
  </si>
  <si>
    <t>Ostvareno do 31.12.2024.</t>
  </si>
  <si>
    <t>Prihodi od  potpora  za pokriće troškova-HEP OPSKRBA</t>
  </si>
  <si>
    <t>Prihodi od usklađivanja zaliha</t>
  </si>
  <si>
    <t>Inventurni viškovi na robi, proizvodima i zalihama siro</t>
  </si>
  <si>
    <t>Usluge web sjedišta (hosting)</t>
  </si>
  <si>
    <t>UR.BR.: 2111-45-03-26-01</t>
  </si>
  <si>
    <t>Daruvar, 06.06.2026.g.</t>
  </si>
  <si>
    <t>NOVI PLAN ZA 2025</t>
  </si>
  <si>
    <t>Novi plan 31.12.2025.</t>
  </si>
  <si>
    <t>Prihodi od  potpora  za pokriće troškova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</si>
</sst>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Calibri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MS Sans Serif"/>
      <charset val="238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DB4E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4" xfId="0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1" fillId="0" borderId="0" xfId="0" applyFont="1"/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4" fontId="0" fillId="0" borderId="1" xfId="0" applyNumberFormat="1" applyBorder="1"/>
    <xf numFmtId="9" fontId="0" fillId="0" borderId="0" xfId="0" applyNumberFormat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2" xfId="0" applyFont="1" applyFill="1" applyBorder="1" applyAlignment="1">
      <alignment horizontal="right" vertical="center"/>
    </xf>
    <xf numFmtId="0" fontId="0" fillId="0" borderId="1" xfId="0" applyBorder="1"/>
    <xf numFmtId="4" fontId="0" fillId="0" borderId="0" xfId="0" quotePrefix="1" applyNumberFormat="1"/>
    <xf numFmtId="4" fontId="0" fillId="0" borderId="0" xfId="0" applyNumberFormat="1"/>
    <xf numFmtId="0" fontId="3" fillId="0" borderId="1" xfId="0" applyFont="1" applyBorder="1" applyAlignment="1">
      <alignment horizontal="right" vertical="center"/>
    </xf>
    <xf numFmtId="0" fontId="3" fillId="0" borderId="1" xfId="0" quotePrefix="1" applyFont="1" applyBorder="1" applyAlignment="1">
      <alignment horizontal="center"/>
    </xf>
    <xf numFmtId="4" fontId="10" fillId="4" borderId="14" xfId="0" applyNumberFormat="1" applyFont="1" applyFill="1" applyBorder="1"/>
    <xf numFmtId="4" fontId="3" fillId="0" borderId="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/>
    </xf>
    <xf numFmtId="4" fontId="3" fillId="0" borderId="12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7" fillId="0" borderId="11" xfId="0" applyNumberFormat="1" applyFont="1" applyBorder="1" applyAlignment="1">
      <alignment horizontal="center"/>
    </xf>
    <xf numFmtId="4" fontId="7" fillId="0" borderId="10" xfId="0" applyNumberFormat="1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4" fontId="3" fillId="0" borderId="5" xfId="0" quotePrefix="1" applyNumberFormat="1" applyFont="1" applyBorder="1" applyAlignment="1">
      <alignment horizontal="center"/>
    </xf>
    <xf numFmtId="4" fontId="7" fillId="0" borderId="5" xfId="0" applyNumberFormat="1" applyFont="1" applyBorder="1" applyAlignment="1">
      <alignment horizontal="center"/>
    </xf>
    <xf numFmtId="0" fontId="0" fillId="0" borderId="0" xfId="0" quotePrefix="1"/>
    <xf numFmtId="10" fontId="0" fillId="0" borderId="0" xfId="0" quotePrefix="1" applyNumberFormat="1"/>
    <xf numFmtId="0" fontId="4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4" fontId="3" fillId="0" borderId="16" xfId="0" applyNumberFormat="1" applyFont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4" fontId="7" fillId="0" borderId="1" xfId="0" applyNumberFormat="1" applyFont="1" applyBorder="1" applyAlignment="1">
      <alignment horizontal="center"/>
    </xf>
    <xf numFmtId="4" fontId="3" fillId="0" borderId="1" xfId="0" quotePrefix="1" applyNumberFormat="1" applyFont="1" applyBorder="1" applyAlignment="1">
      <alignment horizontal="center"/>
    </xf>
    <xf numFmtId="4" fontId="0" fillId="3" borderId="1" xfId="0" applyNumberFormat="1" applyFill="1" applyBorder="1"/>
    <xf numFmtId="0" fontId="8" fillId="5" borderId="1" xfId="0" applyFont="1" applyFill="1" applyBorder="1" applyAlignment="1">
      <alignment horizontal="right" vertical="center"/>
    </xf>
    <xf numFmtId="4" fontId="12" fillId="5" borderId="1" xfId="0" applyNumberFormat="1" applyFont="1" applyFill="1" applyBorder="1"/>
    <xf numFmtId="0" fontId="13" fillId="6" borderId="0" xfId="0" applyFont="1" applyFill="1" applyAlignment="1">
      <alignment horizontal="right" vertical="center"/>
    </xf>
    <xf numFmtId="0" fontId="14" fillId="6" borderId="1" xfId="0" applyFont="1" applyFill="1" applyBorder="1" applyAlignment="1">
      <alignment horizontal="right" vertical="center"/>
    </xf>
    <xf numFmtId="4" fontId="15" fillId="6" borderId="1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quotePrefix="1" applyNumberFormat="1" applyBorder="1" applyAlignment="1">
      <alignment horizontal="center" vertical="center"/>
    </xf>
    <xf numFmtId="4" fontId="0" fillId="0" borderId="0" xfId="0" quotePrefix="1" applyNumberFormat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4" fontId="11" fillId="0" borderId="1" xfId="0" quotePrefix="1" applyNumberFormat="1" applyFont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4" fontId="0" fillId="0" borderId="1" xfId="0" quotePrefix="1" applyNumberFormat="1" applyBorder="1"/>
    <xf numFmtId="4" fontId="0" fillId="0" borderId="13" xfId="0" applyNumberFormat="1" applyBorder="1"/>
    <xf numFmtId="0" fontId="2" fillId="0" borderId="9" xfId="0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296EED5-2A8B-4493-838A-2AF00EAE0CA2}">
  <we:reference id="WA200005271" version="3.0.0.4" store="Omex" storeType="OMEX"/>
  <we:alternateReferences>
    <we:reference id="WA200005271" version="3.0.0.4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  <we:customFunctionIds>_xldudf_AI_WEB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86CD2-2E2E-4EDD-9841-28AE5462DEE8}">
  <dimension ref="A1:H106"/>
  <sheetViews>
    <sheetView tabSelected="1" workbookViewId="0">
      <selection activeCell="B6" sqref="B6"/>
    </sheetView>
  </sheetViews>
  <sheetFormatPr defaultRowHeight="15" x14ac:dyDescent="0.25"/>
  <cols>
    <col min="1" max="1" width="9.5703125" customWidth="1"/>
    <col min="2" max="2" width="55" customWidth="1"/>
    <col min="3" max="3" width="13.85546875" bestFit="1" customWidth="1"/>
    <col min="4" max="4" width="13.85546875" customWidth="1"/>
    <col min="5" max="6" width="13.28515625" customWidth="1"/>
    <col min="7" max="7" width="12.7109375" customWidth="1"/>
    <col min="8" max="8" width="42.85546875" customWidth="1"/>
    <col min="11" max="11" width="10.140625" bestFit="1" customWidth="1"/>
  </cols>
  <sheetData>
    <row r="1" spans="1:8" x14ac:dyDescent="0.25">
      <c r="B1" t="s">
        <v>72</v>
      </c>
    </row>
    <row r="2" spans="1:8" x14ac:dyDescent="0.25">
      <c r="B2" t="s">
        <v>94</v>
      </c>
    </row>
    <row r="3" spans="1:8" x14ac:dyDescent="0.25">
      <c r="B3" t="s">
        <v>105</v>
      </c>
    </row>
    <row r="4" spans="1:8" x14ac:dyDescent="0.25">
      <c r="B4" t="s">
        <v>106</v>
      </c>
    </row>
    <row r="6" spans="1:8" ht="10.5" customHeight="1" x14ac:dyDescent="0.25"/>
    <row r="7" spans="1:8" ht="13.5" customHeight="1" thickBot="1" x14ac:dyDescent="0.3">
      <c r="B7" s="5" t="s">
        <v>86</v>
      </c>
    </row>
    <row r="8" spans="1:8" ht="29.25" customHeight="1" thickBot="1" x14ac:dyDescent="0.3">
      <c r="A8" s="6" t="s">
        <v>0</v>
      </c>
      <c r="B8" s="7" t="s">
        <v>1</v>
      </c>
      <c r="C8" s="15" t="s">
        <v>87</v>
      </c>
      <c r="D8" s="50" t="s">
        <v>107</v>
      </c>
      <c r="E8" s="15" t="s">
        <v>99</v>
      </c>
      <c r="F8" s="15" t="s">
        <v>100</v>
      </c>
      <c r="H8" s="14"/>
    </row>
    <row r="9" spans="1:8" ht="15.75" thickBot="1" x14ac:dyDescent="0.3">
      <c r="A9" s="22">
        <v>7510</v>
      </c>
      <c r="B9" s="17" t="s">
        <v>75</v>
      </c>
      <c r="C9" s="51">
        <v>150</v>
      </c>
      <c r="D9" s="51">
        <v>0</v>
      </c>
      <c r="E9" s="51">
        <v>0</v>
      </c>
      <c r="F9" s="52">
        <v>0</v>
      </c>
      <c r="G9" s="34"/>
    </row>
    <row r="10" spans="1:8" ht="15.75" thickBot="1" x14ac:dyDescent="0.3">
      <c r="A10" s="22">
        <v>7511</v>
      </c>
      <c r="B10" s="17" t="s">
        <v>2</v>
      </c>
      <c r="C10" s="53">
        <v>320000</v>
      </c>
      <c r="D10" s="53">
        <v>271707.18</v>
      </c>
      <c r="E10" s="53">
        <v>269128.53999999998</v>
      </c>
      <c r="F10" s="53">
        <v>239395.37</v>
      </c>
      <c r="G10" s="34"/>
    </row>
    <row r="11" spans="1:8" ht="15.75" thickBot="1" x14ac:dyDescent="0.3">
      <c r="A11" s="22">
        <v>7570</v>
      </c>
      <c r="B11" s="17" t="s">
        <v>85</v>
      </c>
      <c r="C11" s="53">
        <v>440000</v>
      </c>
      <c r="D11" s="53">
        <v>475571.11</v>
      </c>
      <c r="E11" s="53">
        <v>476991.39</v>
      </c>
      <c r="F11" s="53">
        <v>383956.4</v>
      </c>
      <c r="G11" s="34"/>
    </row>
    <row r="12" spans="1:8" ht="15.75" thickBot="1" x14ac:dyDescent="0.3">
      <c r="A12" s="22">
        <v>7512</v>
      </c>
      <c r="B12" s="17" t="s">
        <v>88</v>
      </c>
      <c r="C12" s="53">
        <v>1500</v>
      </c>
      <c r="D12" s="53">
        <v>625.25</v>
      </c>
      <c r="E12" s="53">
        <v>625.25</v>
      </c>
      <c r="F12" s="53">
        <v>1344.24</v>
      </c>
      <c r="G12" s="34"/>
    </row>
    <row r="13" spans="1:8" ht="15.75" thickBot="1" x14ac:dyDescent="0.3">
      <c r="A13" s="22">
        <v>7800</v>
      </c>
      <c r="B13" s="17" t="s">
        <v>3</v>
      </c>
      <c r="C13" s="53">
        <v>40155</v>
      </c>
      <c r="D13" s="53">
        <v>23824.19</v>
      </c>
      <c r="E13" s="53">
        <v>24659.439999999999</v>
      </c>
      <c r="F13" s="53">
        <f>348.14+0.78</f>
        <v>348.91999999999996</v>
      </c>
      <c r="G13" s="34"/>
    </row>
    <row r="14" spans="1:8" ht="15.75" thickBot="1" x14ac:dyDescent="0.3">
      <c r="A14" s="22">
        <v>7837</v>
      </c>
      <c r="B14" s="17" t="s">
        <v>80</v>
      </c>
      <c r="C14" s="51">
        <v>50000</v>
      </c>
      <c r="D14" s="51">
        <v>21787.94</v>
      </c>
      <c r="E14" s="53">
        <v>10385.19</v>
      </c>
      <c r="F14" s="53">
        <v>14397.5</v>
      </c>
      <c r="G14" s="34"/>
    </row>
    <row r="15" spans="1:8" ht="15.75" thickBot="1" x14ac:dyDescent="0.3">
      <c r="A15" s="22">
        <v>7710</v>
      </c>
      <c r="B15" s="17" t="s">
        <v>60</v>
      </c>
      <c r="C15" s="53">
        <v>718.11</v>
      </c>
      <c r="D15" s="53">
        <v>1700</v>
      </c>
      <c r="E15" s="51">
        <v>1924.33</v>
      </c>
      <c r="F15" s="53">
        <v>786.03</v>
      </c>
      <c r="G15" s="34"/>
    </row>
    <row r="16" spans="1:8" ht="15.75" thickBot="1" x14ac:dyDescent="0.3">
      <c r="A16" s="22">
        <v>7799</v>
      </c>
      <c r="B16" s="23" t="s">
        <v>76</v>
      </c>
      <c r="C16" s="53">
        <v>404.23</v>
      </c>
      <c r="D16" s="53">
        <v>0</v>
      </c>
      <c r="E16" s="51">
        <f>498.8+88.13</f>
        <v>586.93000000000006</v>
      </c>
      <c r="F16" s="51">
        <f>3452.28+76.7</f>
        <v>3528.98</v>
      </c>
      <c r="G16" s="34"/>
    </row>
    <row r="17" spans="1:7" ht="15.75" thickBot="1" x14ac:dyDescent="0.3">
      <c r="A17" s="22">
        <v>7811</v>
      </c>
      <c r="B17" s="17" t="s">
        <v>4</v>
      </c>
      <c r="C17" s="51">
        <v>1500</v>
      </c>
      <c r="D17" s="53">
        <v>0</v>
      </c>
      <c r="E17" s="51">
        <v>0</v>
      </c>
      <c r="F17" s="51">
        <v>0</v>
      </c>
      <c r="G17" s="34"/>
    </row>
    <row r="18" spans="1:7" ht="15.75" thickBot="1" x14ac:dyDescent="0.3">
      <c r="A18" s="22">
        <v>7814</v>
      </c>
      <c r="B18" s="23" t="s">
        <v>103</v>
      </c>
      <c r="C18" s="51">
        <v>0</v>
      </c>
      <c r="D18" s="53">
        <v>0</v>
      </c>
      <c r="E18" s="51">
        <v>0</v>
      </c>
      <c r="F18" s="51">
        <v>98.9</v>
      </c>
    </row>
    <row r="19" spans="1:7" ht="15.75" thickBot="1" x14ac:dyDescent="0.3">
      <c r="A19" s="22">
        <v>7840</v>
      </c>
      <c r="B19" s="23" t="s">
        <v>102</v>
      </c>
      <c r="C19" s="51">
        <v>0</v>
      </c>
      <c r="D19" s="53">
        <v>0</v>
      </c>
      <c r="E19" s="51">
        <v>0</v>
      </c>
      <c r="F19" s="51">
        <v>1818.27</v>
      </c>
    </row>
    <row r="20" spans="1:7" ht="15.75" thickBot="1" x14ac:dyDescent="0.3">
      <c r="A20" s="22">
        <v>7860</v>
      </c>
      <c r="B20" s="23" t="s">
        <v>109</v>
      </c>
      <c r="C20" s="51">
        <v>0</v>
      </c>
      <c r="D20" s="53">
        <v>0</v>
      </c>
      <c r="E20" s="51">
        <v>0</v>
      </c>
      <c r="F20" s="51">
        <v>39748.519999999997</v>
      </c>
    </row>
    <row r="21" spans="1:7" ht="15.75" thickBot="1" x14ac:dyDescent="0.3">
      <c r="A21" s="22">
        <v>7861</v>
      </c>
      <c r="B21" s="23" t="s">
        <v>81</v>
      </c>
      <c r="C21" s="51">
        <v>10585.5</v>
      </c>
      <c r="D21" s="53">
        <v>0</v>
      </c>
      <c r="E21" s="54">
        <v>11129.75</v>
      </c>
      <c r="F21" s="51">
        <v>11129.75</v>
      </c>
    </row>
    <row r="22" spans="1:7" ht="15.75" thickBot="1" x14ac:dyDescent="0.3">
      <c r="A22" s="11"/>
      <c r="B22" s="12" t="s">
        <v>5</v>
      </c>
      <c r="C22" s="55">
        <f>SUM(C9:C21)</f>
        <v>865012.84</v>
      </c>
      <c r="D22" s="55">
        <f>SUM(D9:D21)</f>
        <v>795215.66999999993</v>
      </c>
      <c r="E22" s="55">
        <f>SUM(E9:E21)</f>
        <v>795430.81999999983</v>
      </c>
      <c r="F22" s="55">
        <f>SUM(F10:F21)</f>
        <v>696552.88000000012</v>
      </c>
    </row>
    <row r="23" spans="1:7" ht="15.75" thickBot="1" x14ac:dyDescent="0.3">
      <c r="A23" s="2"/>
      <c r="C23" s="56"/>
      <c r="D23" s="56"/>
      <c r="E23" s="56"/>
      <c r="F23" s="56"/>
    </row>
    <row r="24" spans="1:7" ht="45.75" thickBot="1" x14ac:dyDescent="0.3">
      <c r="A24" s="8" t="s">
        <v>0</v>
      </c>
      <c r="B24" s="16" t="s">
        <v>6</v>
      </c>
      <c r="C24" s="50" t="s">
        <v>87</v>
      </c>
      <c r="D24" s="50" t="s">
        <v>108</v>
      </c>
      <c r="E24" s="50" t="s">
        <v>99</v>
      </c>
      <c r="F24" s="50" t="s">
        <v>100</v>
      </c>
    </row>
    <row r="25" spans="1:7" ht="15.75" thickBot="1" x14ac:dyDescent="0.3">
      <c r="A25" s="1">
        <v>4000</v>
      </c>
      <c r="B25" s="26" t="s">
        <v>7</v>
      </c>
      <c r="C25" s="53">
        <v>107000</v>
      </c>
      <c r="D25" s="60">
        <v>81000</v>
      </c>
      <c r="E25" s="53">
        <v>78647.429999999993</v>
      </c>
      <c r="F25" s="53">
        <v>76061.37</v>
      </c>
    </row>
    <row r="26" spans="1:7" ht="15.75" thickBot="1" x14ac:dyDescent="0.3">
      <c r="A26" s="1">
        <v>4002</v>
      </c>
      <c r="B26" s="26" t="s">
        <v>8</v>
      </c>
      <c r="C26" s="53">
        <v>1700</v>
      </c>
      <c r="D26" s="60">
        <v>800</v>
      </c>
      <c r="E26" s="53">
        <v>692.87</v>
      </c>
      <c r="F26" s="53">
        <v>858.12</v>
      </c>
    </row>
    <row r="27" spans="1:7" ht="15.75" thickBot="1" x14ac:dyDescent="0.3">
      <c r="A27" s="1">
        <v>4003</v>
      </c>
      <c r="B27" s="26" t="s">
        <v>9</v>
      </c>
      <c r="C27" s="53">
        <v>4600</v>
      </c>
      <c r="D27" s="60">
        <v>3500</v>
      </c>
      <c r="E27" s="53">
        <v>3184.92</v>
      </c>
      <c r="F27" s="53">
        <v>2983.68</v>
      </c>
    </row>
    <row r="28" spans="1:7" ht="15.75" thickBot="1" x14ac:dyDescent="0.3">
      <c r="A28" s="1">
        <v>4004</v>
      </c>
      <c r="B28" s="26" t="s">
        <v>73</v>
      </c>
      <c r="C28" s="53">
        <v>11000</v>
      </c>
      <c r="D28" s="60">
        <v>9679.7000000000007</v>
      </c>
      <c r="E28" s="53">
        <v>9679.7000000000007</v>
      </c>
      <c r="F28" s="53">
        <v>8286.1</v>
      </c>
    </row>
    <row r="29" spans="1:7" ht="15.75" thickBot="1" x14ac:dyDescent="0.3">
      <c r="A29" s="1">
        <v>4005</v>
      </c>
      <c r="B29" s="26" t="s">
        <v>10</v>
      </c>
      <c r="C29" s="53">
        <v>2600</v>
      </c>
      <c r="D29" s="60">
        <v>1500</v>
      </c>
      <c r="E29" s="53">
        <v>1188.9100000000001</v>
      </c>
      <c r="F29" s="53">
        <v>601.87</v>
      </c>
    </row>
    <row r="30" spans="1:7" ht="15.75" thickBot="1" x14ac:dyDescent="0.3">
      <c r="A30" s="1">
        <v>4010</v>
      </c>
      <c r="B30" s="26" t="s">
        <v>11</v>
      </c>
      <c r="C30" s="53">
        <v>2000</v>
      </c>
      <c r="D30" s="60">
        <v>1500</v>
      </c>
      <c r="E30" s="53">
        <v>1275.6400000000001</v>
      </c>
      <c r="F30" s="53">
        <v>899.73</v>
      </c>
    </row>
    <row r="31" spans="1:7" ht="15.75" thickBot="1" x14ac:dyDescent="0.3">
      <c r="A31" s="1">
        <v>4011</v>
      </c>
      <c r="B31" s="26" t="s">
        <v>12</v>
      </c>
      <c r="C31" s="53">
        <v>2641</v>
      </c>
      <c r="D31" s="60">
        <v>4800</v>
      </c>
      <c r="E31" s="53">
        <v>4555.3500000000004</v>
      </c>
      <c r="F31" s="53">
        <v>1107.19</v>
      </c>
    </row>
    <row r="32" spans="1:7" ht="15.75" thickBot="1" x14ac:dyDescent="0.3">
      <c r="A32" s="1">
        <v>40111</v>
      </c>
      <c r="B32" s="26" t="s">
        <v>74</v>
      </c>
      <c r="C32" s="53">
        <v>8500</v>
      </c>
      <c r="D32" s="60">
        <v>4124.55</v>
      </c>
      <c r="E32" s="53">
        <v>4124.55</v>
      </c>
      <c r="F32" s="53">
        <v>3672.93</v>
      </c>
    </row>
    <row r="33" spans="1:6" ht="15.75" thickBot="1" x14ac:dyDescent="0.3">
      <c r="A33" s="1">
        <v>40112</v>
      </c>
      <c r="B33" s="26" t="s">
        <v>70</v>
      </c>
      <c r="C33" s="53">
        <v>2641</v>
      </c>
      <c r="D33" s="60">
        <v>2600</v>
      </c>
      <c r="E33" s="53">
        <v>1073.6199999999999</v>
      </c>
      <c r="F33" s="53">
        <v>918.85</v>
      </c>
    </row>
    <row r="34" spans="1:6" ht="15.75" thickBot="1" x14ac:dyDescent="0.3">
      <c r="A34" s="1">
        <v>4012</v>
      </c>
      <c r="B34" s="27" t="s">
        <v>13</v>
      </c>
      <c r="C34" s="51">
        <v>200</v>
      </c>
      <c r="D34" s="13">
        <v>32.65</v>
      </c>
      <c r="E34" s="51">
        <v>0</v>
      </c>
      <c r="F34" s="51">
        <v>0</v>
      </c>
    </row>
    <row r="35" spans="1:6" ht="15.75" thickBot="1" x14ac:dyDescent="0.3">
      <c r="A35" s="1">
        <v>4013</v>
      </c>
      <c r="B35" s="28" t="s">
        <v>14</v>
      </c>
      <c r="C35" s="53">
        <v>950</v>
      </c>
      <c r="D35" s="60">
        <v>980</v>
      </c>
      <c r="E35" s="53">
        <v>945.82</v>
      </c>
      <c r="F35" s="53">
        <v>692.7</v>
      </c>
    </row>
    <row r="36" spans="1:6" ht="15.75" thickBot="1" x14ac:dyDescent="0.3">
      <c r="A36" s="1">
        <v>4017</v>
      </c>
      <c r="B36" s="28" t="s">
        <v>15</v>
      </c>
      <c r="C36" s="53">
        <v>1000</v>
      </c>
      <c r="D36" s="60">
        <v>600</v>
      </c>
      <c r="E36" s="53">
        <v>427.29</v>
      </c>
      <c r="F36" s="53">
        <v>554.01</v>
      </c>
    </row>
    <row r="37" spans="1:6" ht="15.75" thickBot="1" x14ac:dyDescent="0.3">
      <c r="A37" s="1">
        <v>4040</v>
      </c>
      <c r="B37" s="28" t="s">
        <v>16</v>
      </c>
      <c r="C37" s="53">
        <v>3000</v>
      </c>
      <c r="D37" s="60">
        <v>5800</v>
      </c>
      <c r="E37" s="53">
        <v>6064.63</v>
      </c>
      <c r="F37" s="53">
        <v>3787.81</v>
      </c>
    </row>
    <row r="38" spans="1:6" ht="15.75" thickBot="1" x14ac:dyDescent="0.3">
      <c r="A38" s="1">
        <v>4050</v>
      </c>
      <c r="B38" s="28" t="s">
        <v>17</v>
      </c>
      <c r="C38" s="53">
        <v>19546</v>
      </c>
      <c r="D38" s="60">
        <v>4200</v>
      </c>
      <c r="E38" s="53">
        <v>4865.88</v>
      </c>
      <c r="F38" s="53">
        <v>4912.78</v>
      </c>
    </row>
    <row r="39" spans="1:6" ht="15.75" thickBot="1" x14ac:dyDescent="0.3">
      <c r="A39" s="1">
        <v>4021</v>
      </c>
      <c r="B39" s="28" t="s">
        <v>63</v>
      </c>
      <c r="C39" s="53">
        <v>2641</v>
      </c>
      <c r="D39" s="13">
        <v>0</v>
      </c>
      <c r="E39" s="51">
        <v>0</v>
      </c>
      <c r="F39" s="53">
        <v>1955</v>
      </c>
    </row>
    <row r="40" spans="1:6" ht="15.75" thickBot="1" x14ac:dyDescent="0.3">
      <c r="A40" s="1">
        <v>4060</v>
      </c>
      <c r="B40" s="28" t="s">
        <v>18</v>
      </c>
      <c r="C40" s="53">
        <v>98985</v>
      </c>
      <c r="D40" s="60">
        <v>79000</v>
      </c>
      <c r="E40" s="53">
        <v>80733.320000000007</v>
      </c>
      <c r="F40" s="53">
        <v>88967.12</v>
      </c>
    </row>
    <row r="41" spans="1:6" ht="15.75" thickBot="1" x14ac:dyDescent="0.3">
      <c r="A41" s="1">
        <v>4061</v>
      </c>
      <c r="B41" s="28" t="s">
        <v>61</v>
      </c>
      <c r="C41" s="53">
        <v>11000</v>
      </c>
      <c r="D41" s="60">
        <v>14000</v>
      </c>
      <c r="E41" s="53">
        <v>12303.44</v>
      </c>
      <c r="F41" s="53">
        <v>6300.57</v>
      </c>
    </row>
    <row r="42" spans="1:6" ht="15.75" thickBot="1" x14ac:dyDescent="0.3">
      <c r="A42" s="1">
        <v>4063</v>
      </c>
      <c r="B42" s="28" t="s">
        <v>19</v>
      </c>
      <c r="C42" s="53">
        <v>200</v>
      </c>
      <c r="D42" s="60">
        <v>114.59</v>
      </c>
      <c r="E42" s="53">
        <v>114.59</v>
      </c>
      <c r="F42" s="53">
        <v>0</v>
      </c>
    </row>
    <row r="43" spans="1:6" ht="15.75" thickBot="1" x14ac:dyDescent="0.3">
      <c r="A43" s="1">
        <v>4064</v>
      </c>
      <c r="B43" s="28" t="s">
        <v>20</v>
      </c>
      <c r="C43" s="51">
        <v>200</v>
      </c>
      <c r="D43" s="60">
        <v>80</v>
      </c>
      <c r="E43" s="53">
        <v>32</v>
      </c>
      <c r="F43" s="51">
        <v>146.28</v>
      </c>
    </row>
    <row r="44" spans="1:6" ht="15.75" thickBot="1" x14ac:dyDescent="0.3">
      <c r="A44" s="1">
        <v>4071</v>
      </c>
      <c r="B44" s="28" t="s">
        <v>21</v>
      </c>
      <c r="C44" s="53">
        <v>300</v>
      </c>
      <c r="D44" s="60">
        <v>200</v>
      </c>
      <c r="E44" s="53">
        <v>131.19999999999999</v>
      </c>
      <c r="F44" s="53">
        <v>217.84</v>
      </c>
    </row>
    <row r="45" spans="1:6" ht="15.75" thickBot="1" x14ac:dyDescent="0.3">
      <c r="A45" s="62"/>
      <c r="B45" s="29" t="s">
        <v>62</v>
      </c>
      <c r="C45" s="53">
        <v>1500</v>
      </c>
      <c r="D45" s="13">
        <v>1000</v>
      </c>
      <c r="E45" s="51">
        <v>1249.02</v>
      </c>
      <c r="F45" s="53">
        <v>929.45</v>
      </c>
    </row>
    <row r="46" spans="1:6" ht="15.75" thickBot="1" x14ac:dyDescent="0.3">
      <c r="A46" s="62"/>
      <c r="B46" s="30" t="s">
        <v>64</v>
      </c>
      <c r="C46" s="51">
        <v>600</v>
      </c>
      <c r="D46" s="13">
        <v>280</v>
      </c>
      <c r="E46" s="51">
        <v>0</v>
      </c>
      <c r="F46" s="51">
        <v>232.36</v>
      </c>
    </row>
    <row r="47" spans="1:6" ht="15.75" thickBot="1" x14ac:dyDescent="0.3">
      <c r="A47" s="3">
        <v>41490</v>
      </c>
      <c r="B47" s="31" t="s">
        <v>65</v>
      </c>
      <c r="C47" s="51">
        <v>1000</v>
      </c>
      <c r="D47" s="13">
        <v>1100</v>
      </c>
      <c r="E47" s="51">
        <v>0</v>
      </c>
      <c r="F47" s="51">
        <f>215.29+427.13</f>
        <v>642.41999999999996</v>
      </c>
    </row>
    <row r="48" spans="1:6" ht="15.75" thickBot="1" x14ac:dyDescent="0.3">
      <c r="A48" s="1">
        <v>4101</v>
      </c>
      <c r="B48" s="28" t="s">
        <v>22</v>
      </c>
      <c r="C48" s="53">
        <v>100</v>
      </c>
      <c r="D48" s="13">
        <v>30</v>
      </c>
      <c r="E48" s="53">
        <v>22.57</v>
      </c>
      <c r="F48" s="53">
        <v>32.9</v>
      </c>
    </row>
    <row r="49" spans="1:6" ht="15.75" thickBot="1" x14ac:dyDescent="0.3">
      <c r="A49" s="1">
        <v>4102</v>
      </c>
      <c r="B49" s="32" t="s">
        <v>89</v>
      </c>
      <c r="C49" s="53">
        <v>0</v>
      </c>
      <c r="D49" s="13">
        <v>190</v>
      </c>
      <c r="E49" s="53">
        <v>190</v>
      </c>
      <c r="F49" s="57">
        <v>0</v>
      </c>
    </row>
    <row r="50" spans="1:6" ht="15.75" thickBot="1" x14ac:dyDescent="0.3">
      <c r="A50" s="1">
        <v>4108</v>
      </c>
      <c r="B50" s="28" t="s">
        <v>23</v>
      </c>
      <c r="C50" s="51">
        <v>100</v>
      </c>
      <c r="D50" s="13">
        <v>129</v>
      </c>
      <c r="E50" s="53">
        <v>129.69999999999999</v>
      </c>
      <c r="F50" s="53">
        <v>12.4</v>
      </c>
    </row>
    <row r="51" spans="1:6" ht="15.75" thickBot="1" x14ac:dyDescent="0.3">
      <c r="A51" s="1">
        <v>4173</v>
      </c>
      <c r="B51" s="28" t="s">
        <v>24</v>
      </c>
      <c r="C51" s="51">
        <v>20000</v>
      </c>
      <c r="D51" s="13">
        <v>29500</v>
      </c>
      <c r="E51" s="51">
        <v>25921.93</v>
      </c>
      <c r="F51" s="53">
        <v>19005.689999999999</v>
      </c>
    </row>
    <row r="52" spans="1:6" ht="15.75" thickBot="1" x14ac:dyDescent="0.3">
      <c r="A52" s="1">
        <v>4114</v>
      </c>
      <c r="B52" s="28" t="s">
        <v>25</v>
      </c>
      <c r="C52" s="51">
        <v>2200</v>
      </c>
      <c r="D52" s="60">
        <v>434.6</v>
      </c>
      <c r="E52" s="53">
        <v>98</v>
      </c>
      <c r="F52" s="51">
        <v>673</v>
      </c>
    </row>
    <row r="53" spans="1:6" ht="15.75" thickBot="1" x14ac:dyDescent="0.3">
      <c r="A53" s="1">
        <v>4120</v>
      </c>
      <c r="B53" s="28" t="s">
        <v>26</v>
      </c>
      <c r="C53" s="53">
        <v>31064</v>
      </c>
      <c r="D53" s="60">
        <v>17000</v>
      </c>
      <c r="E53" s="53">
        <v>15906.8</v>
      </c>
      <c r="F53" s="53">
        <v>26208.49</v>
      </c>
    </row>
    <row r="54" spans="1:6" ht="15.75" thickBot="1" x14ac:dyDescent="0.3">
      <c r="A54" s="1">
        <v>4122</v>
      </c>
      <c r="B54" s="28" t="s">
        <v>27</v>
      </c>
      <c r="C54" s="53">
        <v>2400</v>
      </c>
      <c r="D54" s="60">
        <v>1800</v>
      </c>
      <c r="E54" s="53">
        <v>1417.6</v>
      </c>
      <c r="F54" s="53">
        <v>1262.24</v>
      </c>
    </row>
    <row r="55" spans="1:6" ht="15.75" thickBot="1" x14ac:dyDescent="0.3">
      <c r="A55" s="1">
        <v>4123</v>
      </c>
      <c r="B55" s="28" t="s">
        <v>71</v>
      </c>
      <c r="C55" s="53">
        <v>2641</v>
      </c>
      <c r="D55" s="13">
        <v>0</v>
      </c>
      <c r="E55" s="51">
        <f>167.46+743.99</f>
        <v>911.45</v>
      </c>
      <c r="F55" s="53">
        <v>1526.98</v>
      </c>
    </row>
    <row r="56" spans="1:6" ht="15.75" thickBot="1" x14ac:dyDescent="0.3">
      <c r="A56" s="1">
        <v>4124</v>
      </c>
      <c r="B56" s="28" t="s">
        <v>28</v>
      </c>
      <c r="C56" s="53">
        <v>1000</v>
      </c>
      <c r="D56" s="13">
        <v>784.63</v>
      </c>
      <c r="E56" s="51">
        <v>784.63</v>
      </c>
      <c r="F56" s="53">
        <v>297.39</v>
      </c>
    </row>
    <row r="57" spans="1:6" ht="15.75" thickBot="1" x14ac:dyDescent="0.3">
      <c r="A57" s="1">
        <v>4127</v>
      </c>
      <c r="B57" s="28" t="s">
        <v>29</v>
      </c>
      <c r="C57" s="51">
        <v>1100</v>
      </c>
      <c r="D57" s="13">
        <v>840</v>
      </c>
      <c r="E57" s="51">
        <v>840</v>
      </c>
      <c r="F57" s="51">
        <v>899.73</v>
      </c>
    </row>
    <row r="58" spans="1:6" ht="15.75" thickBot="1" x14ac:dyDescent="0.3">
      <c r="A58" s="1">
        <v>4128</v>
      </c>
      <c r="B58" s="28" t="s">
        <v>30</v>
      </c>
      <c r="C58" s="53">
        <v>8500</v>
      </c>
      <c r="D58" s="13">
        <v>7539.2</v>
      </c>
      <c r="E58" s="51">
        <v>7539.2</v>
      </c>
      <c r="F58" s="53">
        <v>6044.4</v>
      </c>
    </row>
    <row r="59" spans="1:6" ht="15.75" thickBot="1" x14ac:dyDescent="0.3">
      <c r="A59" s="1">
        <v>4129</v>
      </c>
      <c r="B59" s="28" t="s">
        <v>31</v>
      </c>
      <c r="C59" s="53">
        <v>1500</v>
      </c>
      <c r="D59" s="13">
        <v>0</v>
      </c>
      <c r="E59" s="51">
        <v>0</v>
      </c>
      <c r="F59" s="53">
        <v>287</v>
      </c>
    </row>
    <row r="60" spans="1:6" ht="15.75" thickBot="1" x14ac:dyDescent="0.3">
      <c r="A60" s="1">
        <v>4132</v>
      </c>
      <c r="B60" s="28" t="s">
        <v>32</v>
      </c>
      <c r="C60" s="53">
        <v>200</v>
      </c>
      <c r="D60" s="13">
        <v>191.23</v>
      </c>
      <c r="E60" s="51">
        <v>191.23</v>
      </c>
      <c r="F60" s="53">
        <v>181.36</v>
      </c>
    </row>
    <row r="61" spans="1:6" ht="15.75" thickBot="1" x14ac:dyDescent="0.3">
      <c r="A61" s="1">
        <v>4141</v>
      </c>
      <c r="B61" s="28" t="s">
        <v>33</v>
      </c>
      <c r="C61" s="53">
        <v>250</v>
      </c>
      <c r="D61" s="13">
        <v>220.56</v>
      </c>
      <c r="E61" s="51">
        <v>202.18</v>
      </c>
      <c r="F61" s="53">
        <v>209.68</v>
      </c>
    </row>
    <row r="62" spans="1:6" ht="15.75" thickBot="1" x14ac:dyDescent="0.3">
      <c r="A62" s="1">
        <v>41492</v>
      </c>
      <c r="B62" s="32" t="s">
        <v>104</v>
      </c>
      <c r="C62" s="53">
        <v>0</v>
      </c>
      <c r="D62" s="61">
        <v>0</v>
      </c>
      <c r="E62" s="51">
        <v>92.38</v>
      </c>
      <c r="F62" s="53">
        <v>0</v>
      </c>
    </row>
    <row r="63" spans="1:6" ht="15.75" thickBot="1" x14ac:dyDescent="0.3">
      <c r="A63" s="1">
        <v>4150</v>
      </c>
      <c r="B63" s="33" t="s">
        <v>34</v>
      </c>
      <c r="C63" s="51">
        <v>5282</v>
      </c>
      <c r="D63" s="13">
        <v>2256</v>
      </c>
      <c r="E63" s="51">
        <v>2256</v>
      </c>
      <c r="F63" s="53">
        <v>2256</v>
      </c>
    </row>
    <row r="64" spans="1:6" ht="15.75" thickBot="1" x14ac:dyDescent="0.3">
      <c r="A64" s="1">
        <v>4160</v>
      </c>
      <c r="B64" s="28" t="s">
        <v>35</v>
      </c>
      <c r="C64" s="51">
        <v>6000</v>
      </c>
      <c r="D64" s="13">
        <v>4500</v>
      </c>
      <c r="E64" s="51">
        <v>4449.42</v>
      </c>
      <c r="F64" s="53">
        <v>4491.71</v>
      </c>
    </row>
    <row r="65" spans="1:6" ht="15.75" thickBot="1" x14ac:dyDescent="0.3">
      <c r="A65" s="1">
        <v>4164</v>
      </c>
      <c r="B65" s="28" t="s">
        <v>36</v>
      </c>
      <c r="C65" s="51">
        <v>6000</v>
      </c>
      <c r="D65" s="60">
        <v>5358.1</v>
      </c>
      <c r="E65" s="53">
        <v>5358.1</v>
      </c>
      <c r="F65" s="53">
        <v>4459.4399999999996</v>
      </c>
    </row>
    <row r="66" spans="1:6" ht="15.75" thickBot="1" x14ac:dyDescent="0.3">
      <c r="A66" s="1">
        <v>4167</v>
      </c>
      <c r="B66" s="28" t="s">
        <v>37</v>
      </c>
      <c r="C66" s="51">
        <v>500</v>
      </c>
      <c r="D66" s="60">
        <v>300</v>
      </c>
      <c r="E66" s="53">
        <v>300</v>
      </c>
      <c r="F66" s="53">
        <v>294.74</v>
      </c>
    </row>
    <row r="67" spans="1:6" ht="15.75" thickBot="1" x14ac:dyDescent="0.3">
      <c r="A67" s="1">
        <v>4168</v>
      </c>
      <c r="B67" s="28" t="s">
        <v>38</v>
      </c>
      <c r="C67" s="51">
        <v>2000</v>
      </c>
      <c r="D67" s="60">
        <v>443.56</v>
      </c>
      <c r="E67" s="53">
        <v>437.51</v>
      </c>
      <c r="F67" s="53">
        <v>145.26</v>
      </c>
    </row>
    <row r="68" spans="1:6" ht="15.75" thickBot="1" x14ac:dyDescent="0.3">
      <c r="A68" s="1">
        <v>4171</v>
      </c>
      <c r="B68" s="28" t="s">
        <v>39</v>
      </c>
      <c r="C68" s="51">
        <v>2000</v>
      </c>
      <c r="D68" s="60">
        <v>1500</v>
      </c>
      <c r="E68" s="53">
        <v>1501.71</v>
      </c>
      <c r="F68" s="51">
        <v>1711.81</v>
      </c>
    </row>
    <row r="69" spans="1:6" ht="15.75" thickBot="1" x14ac:dyDescent="0.3">
      <c r="A69" s="1">
        <v>4172</v>
      </c>
      <c r="B69" s="28" t="s">
        <v>40</v>
      </c>
      <c r="C69" s="51">
        <v>4000</v>
      </c>
      <c r="D69" s="60">
        <v>6100</v>
      </c>
      <c r="E69" s="54">
        <v>5223.66</v>
      </c>
      <c r="F69" s="53">
        <v>3161.52</v>
      </c>
    </row>
    <row r="70" spans="1:6" ht="15.75" thickBot="1" x14ac:dyDescent="0.3">
      <c r="A70" s="1">
        <v>4176</v>
      </c>
      <c r="B70" s="28" t="s">
        <v>41</v>
      </c>
      <c r="C70" s="51">
        <v>350</v>
      </c>
      <c r="D70" s="60">
        <v>244.2</v>
      </c>
      <c r="E70" s="53">
        <v>244.2</v>
      </c>
      <c r="F70" s="53">
        <v>244.2</v>
      </c>
    </row>
    <row r="71" spans="1:6" ht="15.75" thickBot="1" x14ac:dyDescent="0.3">
      <c r="A71" s="1">
        <v>4177</v>
      </c>
      <c r="B71" s="28" t="s">
        <v>42</v>
      </c>
      <c r="C71" s="51">
        <v>300</v>
      </c>
      <c r="D71" s="60">
        <v>0</v>
      </c>
      <c r="E71" s="53">
        <v>0</v>
      </c>
      <c r="F71" s="51">
        <v>0</v>
      </c>
    </row>
    <row r="72" spans="1:6" ht="15.75" thickBot="1" x14ac:dyDescent="0.3">
      <c r="A72" s="1">
        <v>4191</v>
      </c>
      <c r="B72" s="28" t="s">
        <v>77</v>
      </c>
      <c r="C72" s="51">
        <v>8000</v>
      </c>
      <c r="D72" s="60">
        <v>3647.1</v>
      </c>
      <c r="E72" s="53">
        <v>3647.1</v>
      </c>
      <c r="F72" s="53">
        <v>5686.34</v>
      </c>
    </row>
    <row r="73" spans="1:6" ht="15.75" thickBot="1" x14ac:dyDescent="0.3">
      <c r="A73" s="1">
        <v>4199</v>
      </c>
      <c r="B73" s="28" t="s">
        <v>66</v>
      </c>
      <c r="C73" s="51">
        <v>200</v>
      </c>
      <c r="D73" s="13">
        <v>512.54999999999995</v>
      </c>
      <c r="E73" s="51">
        <v>512.54999999999995</v>
      </c>
      <c r="F73" s="51">
        <v>0</v>
      </c>
    </row>
    <row r="74" spans="1:6" ht="15.75" thickBot="1" x14ac:dyDescent="0.3">
      <c r="A74" s="1"/>
      <c r="B74" s="28" t="s">
        <v>43</v>
      </c>
      <c r="C74" s="51">
        <v>330000</v>
      </c>
      <c r="D74" s="13">
        <v>347622.76</v>
      </c>
      <c r="E74" s="51">
        <v>347453.11</v>
      </c>
      <c r="F74" s="51">
        <v>294634.17</v>
      </c>
    </row>
    <row r="75" spans="1:6" ht="15.75" thickBot="1" x14ac:dyDescent="0.3">
      <c r="A75" s="1">
        <v>4310</v>
      </c>
      <c r="B75" s="28" t="s">
        <v>44</v>
      </c>
      <c r="C75" s="51">
        <v>62430.18</v>
      </c>
      <c r="D75" s="13">
        <v>67505.64</v>
      </c>
      <c r="E75" s="51">
        <v>67505.64</v>
      </c>
      <c r="F75" s="53">
        <v>68025.06</v>
      </c>
    </row>
    <row r="76" spans="1:6" ht="15.75" thickBot="1" x14ac:dyDescent="0.3">
      <c r="A76" s="1">
        <v>4600</v>
      </c>
      <c r="B76" s="28" t="s">
        <v>45</v>
      </c>
      <c r="C76" s="51">
        <v>1000</v>
      </c>
      <c r="D76" s="13">
        <v>0</v>
      </c>
      <c r="E76" s="51">
        <v>0</v>
      </c>
      <c r="F76" s="51">
        <v>0</v>
      </c>
    </row>
    <row r="77" spans="1:6" ht="15.75" thickBot="1" x14ac:dyDescent="0.3">
      <c r="A77" s="1">
        <v>4609</v>
      </c>
      <c r="B77" s="28" t="s">
        <v>46</v>
      </c>
      <c r="C77" s="51">
        <v>1000</v>
      </c>
      <c r="D77" s="13">
        <v>147</v>
      </c>
      <c r="E77" s="51">
        <v>147</v>
      </c>
      <c r="F77" s="51">
        <v>0</v>
      </c>
    </row>
    <row r="78" spans="1:6" ht="15.75" thickBot="1" x14ac:dyDescent="0.3">
      <c r="A78" s="1">
        <v>4615</v>
      </c>
      <c r="B78" s="28" t="s">
        <v>67</v>
      </c>
      <c r="C78" s="51">
        <v>9000</v>
      </c>
      <c r="D78" s="13">
        <v>10200</v>
      </c>
      <c r="E78" s="51">
        <v>11900</v>
      </c>
      <c r="F78" s="53">
        <v>7300</v>
      </c>
    </row>
    <row r="79" spans="1:6" ht="15.75" thickBot="1" x14ac:dyDescent="0.3">
      <c r="A79" s="1">
        <v>4610</v>
      </c>
      <c r="B79" s="32" t="s">
        <v>78</v>
      </c>
      <c r="C79" s="51">
        <v>4500</v>
      </c>
      <c r="D79" s="13">
        <v>3400</v>
      </c>
      <c r="E79" s="51">
        <v>3568.3</v>
      </c>
      <c r="F79" s="53">
        <v>858</v>
      </c>
    </row>
    <row r="80" spans="1:6" ht="15.75" thickBot="1" x14ac:dyDescent="0.3">
      <c r="A80" s="1">
        <v>4614</v>
      </c>
      <c r="B80" s="32" t="s">
        <v>82</v>
      </c>
      <c r="C80" s="51">
        <v>26000</v>
      </c>
      <c r="D80" s="13">
        <v>21245</v>
      </c>
      <c r="E80" s="51">
        <v>21144.41</v>
      </c>
      <c r="F80" s="53">
        <v>22528.84</v>
      </c>
    </row>
    <row r="81" spans="1:6" ht="15.75" thickBot="1" x14ac:dyDescent="0.3">
      <c r="A81" s="1">
        <v>46150</v>
      </c>
      <c r="B81" s="32" t="s">
        <v>83</v>
      </c>
      <c r="C81" s="51">
        <v>10700</v>
      </c>
      <c r="D81" s="13">
        <v>15700</v>
      </c>
      <c r="E81" s="51">
        <v>15700</v>
      </c>
      <c r="F81" s="53">
        <v>10700</v>
      </c>
    </row>
    <row r="82" spans="1:6" ht="15.75" thickBot="1" x14ac:dyDescent="0.3">
      <c r="A82" s="1">
        <v>4617</v>
      </c>
      <c r="B82" s="32" t="s">
        <v>84</v>
      </c>
      <c r="C82" s="51">
        <v>2000</v>
      </c>
      <c r="D82" s="13">
        <v>600</v>
      </c>
      <c r="E82" s="51">
        <v>600</v>
      </c>
      <c r="F82" s="58">
        <v>1327.24</v>
      </c>
    </row>
    <row r="83" spans="1:6" ht="15.75" thickBot="1" x14ac:dyDescent="0.3">
      <c r="A83" s="1">
        <v>4628</v>
      </c>
      <c r="B83" s="28" t="s">
        <v>79</v>
      </c>
      <c r="C83" s="51">
        <v>1000</v>
      </c>
      <c r="D83" s="13">
        <v>600</v>
      </c>
      <c r="E83" s="51">
        <v>600</v>
      </c>
      <c r="F83" s="53">
        <v>280</v>
      </c>
    </row>
    <row r="84" spans="1:6" ht="15.75" thickBot="1" x14ac:dyDescent="0.3">
      <c r="A84" s="1">
        <v>4630</v>
      </c>
      <c r="B84" s="28" t="s">
        <v>47</v>
      </c>
      <c r="C84" s="51">
        <v>700</v>
      </c>
      <c r="D84" s="13">
        <v>150</v>
      </c>
      <c r="E84" s="51">
        <v>79.7</v>
      </c>
      <c r="F84" s="51">
        <v>130.76</v>
      </c>
    </row>
    <row r="85" spans="1:6" ht="15.75" thickBot="1" x14ac:dyDescent="0.3">
      <c r="A85" s="1">
        <v>4640</v>
      </c>
      <c r="B85" s="28" t="s">
        <v>48</v>
      </c>
      <c r="C85" s="51">
        <v>4500</v>
      </c>
      <c r="D85" s="60">
        <v>3989.03</v>
      </c>
      <c r="E85" s="53">
        <v>4014.21</v>
      </c>
      <c r="F85" s="53">
        <v>3560.82</v>
      </c>
    </row>
    <row r="86" spans="1:6" ht="15.75" thickBot="1" x14ac:dyDescent="0.3">
      <c r="A86" s="1">
        <v>4642</v>
      </c>
      <c r="B86" s="28" t="s">
        <v>49</v>
      </c>
      <c r="C86" s="51">
        <v>300</v>
      </c>
      <c r="D86" s="60">
        <v>231.53</v>
      </c>
      <c r="E86" s="53">
        <v>231.53</v>
      </c>
      <c r="F86" s="53">
        <v>214.47</v>
      </c>
    </row>
    <row r="87" spans="1:6" ht="15.75" thickBot="1" x14ac:dyDescent="0.3">
      <c r="A87" s="1">
        <v>4650</v>
      </c>
      <c r="B87" s="28" t="s">
        <v>50</v>
      </c>
      <c r="C87" s="51">
        <v>5000</v>
      </c>
      <c r="D87" s="13">
        <v>6400</v>
      </c>
      <c r="E87" s="51">
        <v>6275.16</v>
      </c>
      <c r="F87" s="53">
        <f>2829.316+1973.72</f>
        <v>4803.0360000000001</v>
      </c>
    </row>
    <row r="88" spans="1:6" ht="15.75" thickBot="1" x14ac:dyDescent="0.3">
      <c r="A88" s="1">
        <v>4684</v>
      </c>
      <c r="B88" s="28" t="s">
        <v>51</v>
      </c>
      <c r="C88" s="51">
        <v>250</v>
      </c>
      <c r="D88" s="13">
        <v>21.24</v>
      </c>
      <c r="E88" s="51">
        <v>21.24</v>
      </c>
      <c r="F88" s="51">
        <v>0</v>
      </c>
    </row>
    <row r="89" spans="1:6" ht="15.75" thickBot="1" x14ac:dyDescent="0.3">
      <c r="A89" s="1">
        <v>4690</v>
      </c>
      <c r="B89" s="32" t="s">
        <v>90</v>
      </c>
      <c r="C89" s="51">
        <v>0</v>
      </c>
      <c r="D89" s="13">
        <v>179.68</v>
      </c>
      <c r="E89" s="51">
        <v>179.68</v>
      </c>
      <c r="F89" s="51">
        <v>0</v>
      </c>
    </row>
    <row r="90" spans="1:6" ht="15.75" thickBot="1" x14ac:dyDescent="0.3">
      <c r="A90" s="1">
        <v>4692</v>
      </c>
      <c r="B90" s="28" t="s">
        <v>68</v>
      </c>
      <c r="C90" s="51">
        <v>300</v>
      </c>
      <c r="D90" s="13">
        <v>199.08</v>
      </c>
      <c r="E90" s="51">
        <v>199.08</v>
      </c>
      <c r="F90" s="51">
        <f>18.58+199.08</f>
        <v>217.66000000000003</v>
      </c>
    </row>
    <row r="91" spans="1:6" ht="15.75" thickBot="1" x14ac:dyDescent="0.3">
      <c r="A91" s="1">
        <v>4693</v>
      </c>
      <c r="B91" s="28" t="s">
        <v>52</v>
      </c>
      <c r="C91" s="51">
        <v>2000</v>
      </c>
      <c r="D91" s="13">
        <v>0</v>
      </c>
      <c r="E91" s="51">
        <v>0</v>
      </c>
      <c r="F91" s="51">
        <v>66.36</v>
      </c>
    </row>
    <row r="92" spans="1:6" ht="15.75" thickBot="1" x14ac:dyDescent="0.3">
      <c r="A92" s="1">
        <v>4694</v>
      </c>
      <c r="B92" s="28" t="s">
        <v>53</v>
      </c>
      <c r="C92" s="51">
        <v>3000</v>
      </c>
      <c r="D92" s="13">
        <v>5244.83</v>
      </c>
      <c r="E92" s="51">
        <v>3541.3</v>
      </c>
      <c r="F92" s="51">
        <v>2014</v>
      </c>
    </row>
    <row r="93" spans="1:6" ht="15.75" thickBot="1" x14ac:dyDescent="0.3">
      <c r="A93" s="1">
        <v>4695</v>
      </c>
      <c r="B93" s="28" t="s">
        <v>54</v>
      </c>
      <c r="C93" s="51">
        <v>0</v>
      </c>
      <c r="D93" s="13">
        <v>0</v>
      </c>
      <c r="E93" s="51">
        <v>387.1</v>
      </c>
      <c r="F93" s="51">
        <f>1015.3+805.26</f>
        <v>1820.56</v>
      </c>
    </row>
    <row r="94" spans="1:6" ht="15.75" thickBot="1" x14ac:dyDescent="0.3">
      <c r="A94" s="1">
        <v>46960</v>
      </c>
      <c r="B94" s="32" t="s">
        <v>91</v>
      </c>
      <c r="C94" s="51">
        <v>4580.72</v>
      </c>
      <c r="D94" s="13">
        <v>3029.84</v>
      </c>
      <c r="E94" s="51">
        <v>3029.84</v>
      </c>
      <c r="F94" s="51">
        <v>0</v>
      </c>
    </row>
    <row r="95" spans="1:6" ht="15.75" thickBot="1" x14ac:dyDescent="0.3">
      <c r="A95" s="1">
        <v>4740</v>
      </c>
      <c r="B95" s="28" t="s">
        <v>55</v>
      </c>
      <c r="C95" s="51">
        <v>400</v>
      </c>
      <c r="D95" s="13">
        <v>50</v>
      </c>
      <c r="E95" s="51">
        <v>21.58</v>
      </c>
      <c r="F95" s="51">
        <v>126.29</v>
      </c>
    </row>
    <row r="96" spans="1:6" ht="15.75" thickBot="1" x14ac:dyDescent="0.3">
      <c r="A96" s="1">
        <v>4831</v>
      </c>
      <c r="B96" s="28" t="s">
        <v>56</v>
      </c>
      <c r="C96" s="51">
        <v>500</v>
      </c>
      <c r="D96" s="13">
        <v>400</v>
      </c>
      <c r="E96" s="51">
        <v>237.33</v>
      </c>
      <c r="F96" s="51">
        <v>275.95999999999998</v>
      </c>
    </row>
    <row r="97" spans="1:7" ht="15.75" thickBot="1" x14ac:dyDescent="0.3">
      <c r="A97" s="25"/>
      <c r="B97" s="28" t="s">
        <v>69</v>
      </c>
      <c r="C97" s="51">
        <v>2000</v>
      </c>
      <c r="D97" s="13">
        <v>2000</v>
      </c>
      <c r="E97" s="51">
        <v>2847.95</v>
      </c>
      <c r="F97" s="51">
        <f>992.31+1656.89</f>
        <v>2649.2</v>
      </c>
    </row>
    <row r="98" spans="1:7" ht="15.75" thickBot="1" x14ac:dyDescent="0.3">
      <c r="A98" s="25"/>
      <c r="B98" s="28" t="s">
        <v>57</v>
      </c>
      <c r="C98" s="51">
        <v>3500</v>
      </c>
      <c r="D98" s="13">
        <v>1000</v>
      </c>
      <c r="E98" s="51">
        <v>846.87</v>
      </c>
      <c r="F98" s="51">
        <v>0.03</v>
      </c>
    </row>
    <row r="99" spans="1:7" ht="15.75" thickBot="1" x14ac:dyDescent="0.3">
      <c r="A99" s="4"/>
      <c r="B99" s="18" t="s">
        <v>58</v>
      </c>
      <c r="C99" s="59">
        <f>SUM(C25:C98)</f>
        <v>864151.9</v>
      </c>
      <c r="D99" s="59">
        <f>SUM(D25:D98)</f>
        <v>790327.85</v>
      </c>
      <c r="E99" s="59">
        <f t="shared" ref="E99:F99" si="0">SUM(E25:E98)</f>
        <v>779999.12999999989</v>
      </c>
      <c r="F99" s="59">
        <f t="shared" si="0"/>
        <v>705352.91599999985</v>
      </c>
      <c r="G99" s="35"/>
    </row>
    <row r="100" spans="1:7" ht="15.75" thickBot="1" x14ac:dyDescent="0.3">
      <c r="A100" s="9"/>
      <c r="B100" s="10" t="s">
        <v>59</v>
      </c>
      <c r="C100" s="55">
        <f>C22-C99</f>
        <v>860.93999999994412</v>
      </c>
      <c r="D100" s="55">
        <f>D22-D99</f>
        <v>4887.8199999999488</v>
      </c>
      <c r="E100" s="55">
        <f>E22-E99</f>
        <v>15431.689999999944</v>
      </c>
      <c r="F100" s="55">
        <f>F22-F99</f>
        <v>-8800.0359999997308</v>
      </c>
      <c r="G100" s="14"/>
    </row>
    <row r="101" spans="1:7" x14ac:dyDescent="0.25">
      <c r="F101" s="24"/>
      <c r="G101" s="35"/>
    </row>
    <row r="102" spans="1:7" x14ac:dyDescent="0.25">
      <c r="G102" s="34"/>
    </row>
    <row r="103" spans="1:7" x14ac:dyDescent="0.25">
      <c r="G103" s="34"/>
    </row>
    <row r="104" spans="1:7" x14ac:dyDescent="0.25">
      <c r="G104" s="34"/>
    </row>
    <row r="105" spans="1:7" x14ac:dyDescent="0.25">
      <c r="G105" s="34"/>
    </row>
    <row r="106" spans="1:7" x14ac:dyDescent="0.25">
      <c r="G106" s="34"/>
    </row>
  </sheetData>
  <mergeCells count="1">
    <mergeCell ref="A45:A4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41F1C-1AA5-40BC-A947-6799E31936C4}">
  <dimension ref="A1:L110"/>
  <sheetViews>
    <sheetView topLeftCell="A68" workbookViewId="0">
      <selection activeCell="D105" sqref="D105"/>
    </sheetView>
  </sheetViews>
  <sheetFormatPr defaultRowHeight="15" x14ac:dyDescent="0.25"/>
  <cols>
    <col min="2" max="2" width="53" customWidth="1"/>
    <col min="3" max="3" width="25.28515625" customWidth="1"/>
    <col min="4" max="4" width="30" customWidth="1"/>
    <col min="5" max="5" width="18.28515625" customWidth="1"/>
    <col min="6" max="6" width="21.42578125" customWidth="1"/>
    <col min="7" max="7" width="21.7109375" customWidth="1"/>
    <col min="12" max="12" width="12.28515625" customWidth="1"/>
  </cols>
  <sheetData>
    <row r="1" spans="1:5" x14ac:dyDescent="0.25">
      <c r="A1" s="5" t="s">
        <v>72</v>
      </c>
    </row>
    <row r="2" spans="1:5" x14ac:dyDescent="0.25">
      <c r="A2" t="s">
        <v>94</v>
      </c>
    </row>
    <row r="3" spans="1:5" x14ac:dyDescent="0.25">
      <c r="A3" t="s">
        <v>97</v>
      </c>
    </row>
    <row r="4" spans="1:5" x14ac:dyDescent="0.25">
      <c r="A4" t="s">
        <v>93</v>
      </c>
    </row>
    <row r="7" spans="1:5" ht="15.75" thickBot="1" x14ac:dyDescent="0.3">
      <c r="B7" s="5" t="s">
        <v>98</v>
      </c>
    </row>
    <row r="8" spans="1:5" ht="30.75" thickBot="1" x14ac:dyDescent="0.3">
      <c r="A8" s="6" t="s">
        <v>0</v>
      </c>
      <c r="B8" s="7" t="s">
        <v>1</v>
      </c>
      <c r="C8" s="15" t="s">
        <v>96</v>
      </c>
      <c r="D8" s="15" t="s">
        <v>92</v>
      </c>
      <c r="E8" s="15" t="s">
        <v>95</v>
      </c>
    </row>
    <row r="9" spans="1:5" ht="15.75" thickBot="1" x14ac:dyDescent="0.3">
      <c r="A9" s="22">
        <v>7510</v>
      </c>
      <c r="B9" s="17" t="s">
        <v>75</v>
      </c>
      <c r="C9" s="19">
        <f>'2025'!E9*2%+'2025'!E9</f>
        <v>0</v>
      </c>
      <c r="D9" s="19"/>
      <c r="E9" s="19"/>
    </row>
    <row r="10" spans="1:5" ht="15.75" thickBot="1" x14ac:dyDescent="0.3">
      <c r="A10" s="22">
        <v>7511</v>
      </c>
      <c r="B10" s="17" t="s">
        <v>2</v>
      </c>
      <c r="C10" s="13">
        <f>'2025'!E10*2%+'2025'!E10</f>
        <v>274511.11079999997</v>
      </c>
      <c r="D10" s="13">
        <f>(C10*2%)+C10</f>
        <v>280001.33301599999</v>
      </c>
      <c r="E10" s="13">
        <f>(D10*2%)+D10</f>
        <v>285601.35967631999</v>
      </c>
    </row>
    <row r="11" spans="1:5" ht="15.75" thickBot="1" x14ac:dyDescent="0.3">
      <c r="A11" s="22">
        <v>7570</v>
      </c>
      <c r="B11" s="17" t="s">
        <v>85</v>
      </c>
      <c r="C11" s="13">
        <f>'2025'!E11*2%+'2025'!E11</f>
        <v>486531.21780000004</v>
      </c>
      <c r="D11" s="13">
        <f t="shared" ref="D11:E21" si="0">(C11*2%)+C11</f>
        <v>496261.84215600003</v>
      </c>
      <c r="E11" s="13">
        <f t="shared" si="0"/>
        <v>506187.07899912004</v>
      </c>
    </row>
    <row r="12" spans="1:5" ht="15.75" thickBot="1" x14ac:dyDescent="0.3">
      <c r="A12" s="22">
        <v>7512</v>
      </c>
      <c r="B12" s="17" t="s">
        <v>88</v>
      </c>
      <c r="C12" s="13">
        <f>'2025'!E12*2%+'2025'!E12</f>
        <v>637.755</v>
      </c>
      <c r="D12" s="13">
        <f t="shared" si="0"/>
        <v>650.51009999999997</v>
      </c>
      <c r="E12" s="13">
        <f t="shared" si="0"/>
        <v>663.52030200000002</v>
      </c>
    </row>
    <row r="13" spans="1:5" ht="15.75" thickBot="1" x14ac:dyDescent="0.3">
      <c r="A13" s="22">
        <v>7800</v>
      </c>
      <c r="B13" s="17" t="s">
        <v>3</v>
      </c>
      <c r="C13" s="13">
        <f>'2025'!E13*2%+'2025'!E13</f>
        <v>25152.628799999999</v>
      </c>
      <c r="D13" s="13">
        <f t="shared" si="0"/>
        <v>25655.681375999997</v>
      </c>
      <c r="E13" s="13">
        <f t="shared" si="0"/>
        <v>26168.795003519997</v>
      </c>
    </row>
    <row r="14" spans="1:5" ht="15.75" thickBot="1" x14ac:dyDescent="0.3">
      <c r="A14" s="22">
        <v>7837</v>
      </c>
      <c r="B14" s="17" t="s">
        <v>80</v>
      </c>
      <c r="C14" s="13">
        <f>'2025'!E14*2%+'2025'!E14</f>
        <v>10592.8938</v>
      </c>
      <c r="D14" s="13">
        <f t="shared" si="0"/>
        <v>10804.751676</v>
      </c>
      <c r="E14" s="13">
        <f t="shared" si="0"/>
        <v>11020.846709519999</v>
      </c>
    </row>
    <row r="15" spans="1:5" ht="15.75" thickBot="1" x14ac:dyDescent="0.3">
      <c r="A15" s="22">
        <v>7710</v>
      </c>
      <c r="B15" s="17" t="s">
        <v>60</v>
      </c>
      <c r="C15" s="13">
        <f>'2025'!E15*2%+'2025'!E15</f>
        <v>1962.8165999999999</v>
      </c>
      <c r="D15" s="13">
        <f t="shared" si="0"/>
        <v>2002.0729319999998</v>
      </c>
      <c r="E15" s="13">
        <f t="shared" si="0"/>
        <v>2042.1143906399998</v>
      </c>
    </row>
    <row r="16" spans="1:5" ht="15.75" thickBot="1" x14ac:dyDescent="0.3">
      <c r="A16" s="22">
        <v>7799</v>
      </c>
      <c r="B16" s="23" t="s">
        <v>76</v>
      </c>
      <c r="C16" s="13">
        <f>'2025'!E16*2%+'2025'!E16</f>
        <v>598.66860000000008</v>
      </c>
      <c r="D16" s="13">
        <f t="shared" si="0"/>
        <v>610.64197200000012</v>
      </c>
      <c r="E16" s="13">
        <f t="shared" si="0"/>
        <v>622.85481144000016</v>
      </c>
    </row>
    <row r="17" spans="1:5" ht="15.75" thickBot="1" x14ac:dyDescent="0.3">
      <c r="A17" s="22">
        <v>7811</v>
      </c>
      <c r="B17" s="17" t="s">
        <v>4</v>
      </c>
      <c r="C17" s="13">
        <f>'2025'!E17*2%+'2025'!E17</f>
        <v>0</v>
      </c>
      <c r="D17" s="13">
        <f t="shared" si="0"/>
        <v>0</v>
      </c>
      <c r="E17" s="13">
        <f t="shared" si="0"/>
        <v>0</v>
      </c>
    </row>
    <row r="18" spans="1:5" ht="15.75" thickBot="1" x14ac:dyDescent="0.3">
      <c r="A18" s="22">
        <v>7814</v>
      </c>
      <c r="B18" s="23" t="s">
        <v>103</v>
      </c>
      <c r="C18" s="13">
        <f>'2025'!E18*2%+'2025'!E18</f>
        <v>0</v>
      </c>
      <c r="D18" s="13">
        <f t="shared" si="0"/>
        <v>0</v>
      </c>
      <c r="E18" s="13">
        <f t="shared" si="0"/>
        <v>0</v>
      </c>
    </row>
    <row r="19" spans="1:5" ht="15.75" thickBot="1" x14ac:dyDescent="0.3">
      <c r="A19" s="22">
        <v>7840</v>
      </c>
      <c r="B19" s="23" t="s">
        <v>102</v>
      </c>
      <c r="C19" s="13">
        <f>'2025'!E19*2%+'2025'!E19</f>
        <v>0</v>
      </c>
      <c r="D19" s="13">
        <f t="shared" si="0"/>
        <v>0</v>
      </c>
      <c r="E19" s="13">
        <f t="shared" si="0"/>
        <v>0</v>
      </c>
    </row>
    <row r="20" spans="1:5" ht="15.75" thickBot="1" x14ac:dyDescent="0.3">
      <c r="A20" s="22">
        <v>7860</v>
      </c>
      <c r="B20" s="23" t="s">
        <v>101</v>
      </c>
      <c r="C20" s="13">
        <f>'2025'!E20*2%+'2025'!E20</f>
        <v>0</v>
      </c>
      <c r="D20" s="13">
        <f t="shared" si="0"/>
        <v>0</v>
      </c>
      <c r="E20" s="13">
        <f t="shared" si="0"/>
        <v>0</v>
      </c>
    </row>
    <row r="21" spans="1:5" ht="15.75" thickBot="1" x14ac:dyDescent="0.3">
      <c r="A21" s="22">
        <v>7861</v>
      </c>
      <c r="B21" s="23" t="s">
        <v>81</v>
      </c>
      <c r="C21" s="13">
        <f>'2025'!E21*2%+'2025'!E21</f>
        <v>11352.344999999999</v>
      </c>
      <c r="D21" s="13">
        <f t="shared" si="0"/>
        <v>11579.391899999999</v>
      </c>
      <c r="E21" s="13">
        <f t="shared" si="0"/>
        <v>11810.979737999998</v>
      </c>
    </row>
    <row r="22" spans="1:5" ht="15.75" thickBot="1" x14ac:dyDescent="0.3">
      <c r="A22" s="11"/>
      <c r="B22" s="12" t="s">
        <v>5</v>
      </c>
      <c r="C22" s="44">
        <f>SUM(C9:C21)</f>
        <v>811339.43639999989</v>
      </c>
      <c r="D22" s="44">
        <f t="shared" ref="D22:E22" si="1">SUM(D9:D21)</f>
        <v>827566.22512800002</v>
      </c>
      <c r="E22" s="44">
        <f t="shared" si="1"/>
        <v>844117.54963055998</v>
      </c>
    </row>
    <row r="23" spans="1:5" ht="15.75" thickBot="1" x14ac:dyDescent="0.3">
      <c r="A23" s="2"/>
    </row>
    <row r="24" spans="1:5" ht="15.75" thickBot="1" x14ac:dyDescent="0.3">
      <c r="A24" s="36" t="s">
        <v>0</v>
      </c>
      <c r="B24" s="16" t="s">
        <v>6</v>
      </c>
      <c r="C24" s="19"/>
      <c r="D24" s="19"/>
      <c r="E24" s="19"/>
    </row>
    <row r="25" spans="1:5" ht="15.75" thickBot="1" x14ac:dyDescent="0.3">
      <c r="A25" s="37">
        <v>4000</v>
      </c>
      <c r="B25" s="26" t="s">
        <v>7</v>
      </c>
      <c r="C25" s="13">
        <f>'2025'!E25*2%+'2025'!E25</f>
        <v>80220.378599999996</v>
      </c>
      <c r="D25" s="13">
        <f>(C25*2%)+C25</f>
        <v>81824.786171999993</v>
      </c>
      <c r="E25" s="13">
        <f>(D25*2%)+D25</f>
        <v>83461.281895439999</v>
      </c>
    </row>
    <row r="26" spans="1:5" ht="15.75" thickBot="1" x14ac:dyDescent="0.3">
      <c r="A26" s="37">
        <v>4002</v>
      </c>
      <c r="B26" s="26" t="s">
        <v>8</v>
      </c>
      <c r="C26" s="13">
        <f>'2025'!E26*2%+'2025'!E26</f>
        <v>706.72739999999999</v>
      </c>
      <c r="D26" s="13">
        <f t="shared" ref="D26:E26" si="2">(C26*2%)+C26</f>
        <v>720.86194799999998</v>
      </c>
      <c r="E26" s="13">
        <f t="shared" si="2"/>
        <v>735.27918695999995</v>
      </c>
    </row>
    <row r="27" spans="1:5" ht="15.75" thickBot="1" x14ac:dyDescent="0.3">
      <c r="A27" s="37">
        <v>4003</v>
      </c>
      <c r="B27" s="26" t="s">
        <v>9</v>
      </c>
      <c r="C27" s="13">
        <f>'2025'!E27*2%+'2025'!E27</f>
        <v>3248.6184000000003</v>
      </c>
      <c r="D27" s="13">
        <f t="shared" ref="D27:E27" si="3">(C27*2%)+C27</f>
        <v>3313.5907680000005</v>
      </c>
      <c r="E27" s="13">
        <f t="shared" si="3"/>
        <v>3379.8625833600004</v>
      </c>
    </row>
    <row r="28" spans="1:5" ht="15.75" thickBot="1" x14ac:dyDescent="0.3">
      <c r="A28" s="37">
        <v>4004</v>
      </c>
      <c r="B28" s="26" t="s">
        <v>73</v>
      </c>
      <c r="C28" s="13">
        <f>'2025'!E28*2%+'2025'!E28</f>
        <v>9873.2939999999999</v>
      </c>
      <c r="D28" s="13">
        <f t="shared" ref="D28:E28" si="4">(C28*2%)+C28</f>
        <v>10070.75988</v>
      </c>
      <c r="E28" s="13">
        <f t="shared" si="4"/>
        <v>10272.175077599999</v>
      </c>
    </row>
    <row r="29" spans="1:5" ht="15.75" thickBot="1" x14ac:dyDescent="0.3">
      <c r="A29" s="37">
        <v>4005</v>
      </c>
      <c r="B29" s="26" t="s">
        <v>10</v>
      </c>
      <c r="C29" s="13">
        <f>'2025'!E29*2%+'2025'!E29</f>
        <v>1212.6882000000001</v>
      </c>
      <c r="D29" s="13">
        <f t="shared" ref="D29:E29" si="5">(C29*2%)+C29</f>
        <v>1236.9419640000001</v>
      </c>
      <c r="E29" s="13">
        <f t="shared" si="5"/>
        <v>1261.6808032800002</v>
      </c>
    </row>
    <row r="30" spans="1:5" ht="15.75" thickBot="1" x14ac:dyDescent="0.3">
      <c r="A30" s="37">
        <v>4010</v>
      </c>
      <c r="B30" s="26" t="s">
        <v>11</v>
      </c>
      <c r="C30" s="13">
        <f>'2025'!E30*2%+'2025'!E30</f>
        <v>1301.1528000000001</v>
      </c>
      <c r="D30" s="13">
        <f t="shared" ref="D30:E30" si="6">(C30*2%)+C30</f>
        <v>1327.1758560000001</v>
      </c>
      <c r="E30" s="13">
        <f t="shared" si="6"/>
        <v>1353.71937312</v>
      </c>
    </row>
    <row r="31" spans="1:5" ht="15.75" thickBot="1" x14ac:dyDescent="0.3">
      <c r="A31" s="37">
        <v>4011</v>
      </c>
      <c r="B31" s="26" t="s">
        <v>12</v>
      </c>
      <c r="C31" s="13">
        <f>'2025'!E31*2%+'2025'!E31</f>
        <v>4646.4570000000003</v>
      </c>
      <c r="D31" s="13">
        <f t="shared" ref="D31:E31" si="7">(C31*2%)+C31</f>
        <v>4739.3861400000005</v>
      </c>
      <c r="E31" s="13">
        <f t="shared" si="7"/>
        <v>4834.1738628000003</v>
      </c>
    </row>
    <row r="32" spans="1:5" ht="15.75" thickBot="1" x14ac:dyDescent="0.3">
      <c r="A32" s="37">
        <v>40111</v>
      </c>
      <c r="B32" s="26" t="s">
        <v>74</v>
      </c>
      <c r="C32" s="13">
        <f>'2025'!E32*2%+'2025'!E32</f>
        <v>4207.0410000000002</v>
      </c>
      <c r="D32" s="13">
        <f t="shared" ref="D32:E32" si="8">(C32*2%)+C32</f>
        <v>4291.1818199999998</v>
      </c>
      <c r="E32" s="13">
        <f t="shared" si="8"/>
        <v>4377.0054564000002</v>
      </c>
    </row>
    <row r="33" spans="1:7" ht="15.75" thickBot="1" x14ac:dyDescent="0.3">
      <c r="A33" s="37">
        <v>40112</v>
      </c>
      <c r="B33" s="26" t="s">
        <v>70</v>
      </c>
      <c r="C33" s="13">
        <f>'2025'!E33*2%+'2025'!E33</f>
        <v>1095.0924</v>
      </c>
      <c r="D33" s="13">
        <f t="shared" ref="D33:E33" si="9">(C33*2%)+C33</f>
        <v>1116.994248</v>
      </c>
      <c r="E33" s="13">
        <f t="shared" si="9"/>
        <v>1139.33413296</v>
      </c>
    </row>
    <row r="34" spans="1:7" ht="15.75" thickBot="1" x14ac:dyDescent="0.3">
      <c r="A34" s="37">
        <v>4012</v>
      </c>
      <c r="B34" s="26" t="s">
        <v>13</v>
      </c>
      <c r="C34" s="13">
        <f>'2025'!E34*2%+'2025'!E34</f>
        <v>0</v>
      </c>
      <c r="D34" s="13">
        <f t="shared" ref="D34:E34" si="10">(C34*2%)+C34</f>
        <v>0</v>
      </c>
      <c r="E34" s="13">
        <f t="shared" si="10"/>
        <v>0</v>
      </c>
    </row>
    <row r="35" spans="1:7" ht="15.75" thickBot="1" x14ac:dyDescent="0.3">
      <c r="A35" s="37">
        <v>4013</v>
      </c>
      <c r="B35" s="26" t="s">
        <v>14</v>
      </c>
      <c r="C35" s="13">
        <f>'2025'!E35*2%+'2025'!E35</f>
        <v>964.7364</v>
      </c>
      <c r="D35" s="13">
        <f t="shared" ref="D35:E35" si="11">(C35*2%)+C35</f>
        <v>984.03112799999997</v>
      </c>
      <c r="E35" s="13">
        <f t="shared" si="11"/>
        <v>1003.7117505599999</v>
      </c>
    </row>
    <row r="36" spans="1:7" ht="15.75" thickBot="1" x14ac:dyDescent="0.3">
      <c r="A36" s="37">
        <v>4017</v>
      </c>
      <c r="B36" s="26" t="s">
        <v>15</v>
      </c>
      <c r="C36" s="13">
        <f>'2025'!E36*2%+'2025'!E36</f>
        <v>435.83580000000001</v>
      </c>
      <c r="D36" s="13">
        <f t="shared" ref="D36:E36" si="12">(C36*2%)+C36</f>
        <v>444.55251600000003</v>
      </c>
      <c r="E36" s="13">
        <f t="shared" si="12"/>
        <v>453.44356632</v>
      </c>
    </row>
    <row r="37" spans="1:7" ht="15.75" thickBot="1" x14ac:dyDescent="0.3">
      <c r="A37" s="37">
        <v>4040</v>
      </c>
      <c r="B37" s="26" t="s">
        <v>16</v>
      </c>
      <c r="C37" s="13">
        <f>'2025'!E37*2%+'2025'!E37</f>
        <v>6185.9225999999999</v>
      </c>
      <c r="D37" s="13">
        <f t="shared" ref="D37:E37" si="13">(C37*2%)+C37</f>
        <v>6309.6410519999999</v>
      </c>
      <c r="E37" s="13">
        <f t="shared" si="13"/>
        <v>6435.8338730400001</v>
      </c>
    </row>
    <row r="38" spans="1:7" ht="15.75" thickBot="1" x14ac:dyDescent="0.3">
      <c r="A38" s="37">
        <v>4050</v>
      </c>
      <c r="B38" s="26" t="s">
        <v>17</v>
      </c>
      <c r="C38" s="13">
        <f>'2025'!E38*2%+'2025'!E38</f>
        <v>4963.1976000000004</v>
      </c>
      <c r="D38" s="13">
        <f t="shared" ref="D38:E38" si="14">(C38*2%)+C38</f>
        <v>5062.4615520000007</v>
      </c>
      <c r="E38" s="13">
        <f t="shared" si="14"/>
        <v>5163.7107830400009</v>
      </c>
    </row>
    <row r="39" spans="1:7" ht="15.75" thickBot="1" x14ac:dyDescent="0.3">
      <c r="A39" s="37">
        <v>4021</v>
      </c>
      <c r="B39" s="26" t="s">
        <v>63</v>
      </c>
      <c r="C39" s="13">
        <f>'2025'!E39*2%+'2025'!E39</f>
        <v>0</v>
      </c>
      <c r="D39" s="13">
        <f t="shared" ref="D39:E39" si="15">(C39*2%)+C39</f>
        <v>0</v>
      </c>
      <c r="E39" s="13">
        <f t="shared" si="15"/>
        <v>0</v>
      </c>
    </row>
    <row r="40" spans="1:7" ht="15.75" thickBot="1" x14ac:dyDescent="0.3">
      <c r="A40" s="37">
        <v>4060</v>
      </c>
      <c r="B40" s="26" t="s">
        <v>18</v>
      </c>
      <c r="C40" s="13">
        <f>'2025'!E40*2%+'2025'!E40</f>
        <v>82347.986400000009</v>
      </c>
      <c r="D40" s="13">
        <f t="shared" ref="D40:E40" si="16">(C40*2%)+C40</f>
        <v>83994.946128000011</v>
      </c>
      <c r="E40" s="13">
        <f t="shared" si="16"/>
        <v>85674.845050560005</v>
      </c>
    </row>
    <row r="41" spans="1:7" ht="15.75" thickBot="1" x14ac:dyDescent="0.3">
      <c r="A41" s="37">
        <v>4061</v>
      </c>
      <c r="B41" s="26" t="s">
        <v>61</v>
      </c>
      <c r="C41" s="13">
        <f>'2025'!E41*2%+'2025'!E41</f>
        <v>12549.5088</v>
      </c>
      <c r="D41" s="13">
        <f t="shared" ref="D41:E41" si="17">(C41*2%)+C41</f>
        <v>12800.498975999999</v>
      </c>
      <c r="E41" s="13">
        <f t="shared" si="17"/>
        <v>13056.508955519999</v>
      </c>
    </row>
    <row r="42" spans="1:7" ht="15.75" thickBot="1" x14ac:dyDescent="0.3">
      <c r="A42" s="37">
        <v>4063</v>
      </c>
      <c r="B42" s="26" t="s">
        <v>19</v>
      </c>
      <c r="C42" s="13">
        <f>'2025'!E42*2%+'2025'!E42</f>
        <v>116.8818</v>
      </c>
      <c r="D42" s="13">
        <f t="shared" ref="D42:E42" si="18">(C42*2%)+C42</f>
        <v>119.219436</v>
      </c>
      <c r="E42" s="13">
        <f t="shared" si="18"/>
        <v>121.60382472000001</v>
      </c>
    </row>
    <row r="43" spans="1:7" ht="15.75" thickBot="1" x14ac:dyDescent="0.3">
      <c r="A43" s="37">
        <v>4064</v>
      </c>
      <c r="B43" s="26" t="s">
        <v>20</v>
      </c>
      <c r="C43" s="13">
        <f>'2025'!E43*2%+'2025'!E43</f>
        <v>32.64</v>
      </c>
      <c r="D43" s="13">
        <f t="shared" ref="D43:E43" si="19">(C43*2%)+C43</f>
        <v>33.2928</v>
      </c>
      <c r="E43" s="13">
        <f t="shared" si="19"/>
        <v>33.958655999999998</v>
      </c>
    </row>
    <row r="44" spans="1:7" ht="15.75" thickBot="1" x14ac:dyDescent="0.3">
      <c r="A44" s="37">
        <v>4071</v>
      </c>
      <c r="B44" s="26" t="s">
        <v>21</v>
      </c>
      <c r="C44" s="13">
        <f>'2025'!E44*2%+'2025'!E44</f>
        <v>133.82399999999998</v>
      </c>
      <c r="D44" s="13">
        <f t="shared" ref="D44:E44" si="20">(C44*2%)+C44</f>
        <v>136.50047999999998</v>
      </c>
      <c r="E44" s="13">
        <f t="shared" si="20"/>
        <v>139.23048959999997</v>
      </c>
      <c r="G44" s="20"/>
    </row>
    <row r="45" spans="1:7" ht="15.75" thickBot="1" x14ac:dyDescent="0.3">
      <c r="A45" s="38"/>
      <c r="B45" s="42" t="s">
        <v>62</v>
      </c>
      <c r="C45" s="13">
        <f>'2025'!E45*2%+'2025'!E45</f>
        <v>1274.0003999999999</v>
      </c>
      <c r="D45" s="13">
        <f t="shared" ref="D45:E45" si="21">(C45*2%)+C45</f>
        <v>1299.4804079999999</v>
      </c>
      <c r="E45" s="13">
        <f t="shared" si="21"/>
        <v>1325.4700161599999</v>
      </c>
      <c r="G45" s="20"/>
    </row>
    <row r="46" spans="1:7" ht="15.75" thickBot="1" x14ac:dyDescent="0.3">
      <c r="A46" s="38"/>
      <c r="B46" s="42" t="s">
        <v>64</v>
      </c>
      <c r="C46" s="13">
        <f>'2025'!E46*2%+'2025'!E46</f>
        <v>0</v>
      </c>
      <c r="D46" s="13">
        <f t="shared" ref="D46:E46" si="22">(C46*2%)+C46</f>
        <v>0</v>
      </c>
      <c r="E46" s="13">
        <f t="shared" si="22"/>
        <v>0</v>
      </c>
      <c r="G46" s="20"/>
    </row>
    <row r="47" spans="1:7" ht="15.75" thickBot="1" x14ac:dyDescent="0.3">
      <c r="A47" s="39">
        <v>41490</v>
      </c>
      <c r="B47" s="42" t="s">
        <v>65</v>
      </c>
      <c r="C47" s="13">
        <f>'2025'!E47*2%+'2025'!E47</f>
        <v>0</v>
      </c>
      <c r="D47" s="13">
        <f t="shared" ref="D47:E47" si="23">(C47*2%)+C47</f>
        <v>0</v>
      </c>
      <c r="E47" s="13">
        <f t="shared" si="23"/>
        <v>0</v>
      </c>
      <c r="G47" s="20"/>
    </row>
    <row r="48" spans="1:7" ht="15.75" thickBot="1" x14ac:dyDescent="0.3">
      <c r="A48" s="37">
        <v>4101</v>
      </c>
      <c r="B48" s="26" t="s">
        <v>22</v>
      </c>
      <c r="C48" s="13">
        <f>'2025'!E48*2%+'2025'!E48</f>
        <v>23.0214</v>
      </c>
      <c r="D48" s="13">
        <f t="shared" ref="D48:E48" si="24">(C48*2%)+C48</f>
        <v>23.481828</v>
      </c>
      <c r="E48" s="13">
        <f t="shared" si="24"/>
        <v>23.951464560000002</v>
      </c>
      <c r="G48" s="20"/>
    </row>
    <row r="49" spans="1:7" ht="15.75" thickBot="1" x14ac:dyDescent="0.3">
      <c r="A49" s="37">
        <v>4102</v>
      </c>
      <c r="B49" s="43" t="s">
        <v>89</v>
      </c>
      <c r="C49" s="13">
        <f>'2025'!E49*2%+'2025'!E49</f>
        <v>193.8</v>
      </c>
      <c r="D49" s="13">
        <f t="shared" ref="D49:E49" si="25">(C49*2%)+C49</f>
        <v>197.67600000000002</v>
      </c>
      <c r="E49" s="13">
        <f t="shared" si="25"/>
        <v>201.62952000000001</v>
      </c>
      <c r="G49" s="20"/>
    </row>
    <row r="50" spans="1:7" ht="15.75" thickBot="1" x14ac:dyDescent="0.3">
      <c r="A50" s="37">
        <v>4108</v>
      </c>
      <c r="B50" s="26" t="s">
        <v>23</v>
      </c>
      <c r="C50" s="13">
        <f>'2025'!E50*2%+'2025'!E50</f>
        <v>132.29399999999998</v>
      </c>
      <c r="D50" s="13">
        <f t="shared" ref="D50:E50" si="26">(C50*2%)+C50</f>
        <v>134.93987999999999</v>
      </c>
      <c r="E50" s="13">
        <f t="shared" si="26"/>
        <v>137.63867759999999</v>
      </c>
      <c r="G50" s="20"/>
    </row>
    <row r="51" spans="1:7" ht="15.75" thickBot="1" x14ac:dyDescent="0.3">
      <c r="A51" s="37">
        <v>4173</v>
      </c>
      <c r="B51" s="26" t="s">
        <v>24</v>
      </c>
      <c r="C51" s="13">
        <f>'2025'!E51*2%+'2025'!E51</f>
        <v>26440.368600000002</v>
      </c>
      <c r="D51" s="13">
        <f t="shared" ref="D51:E51" si="27">(C51*2%)+C51</f>
        <v>26969.175972000001</v>
      </c>
      <c r="E51" s="13">
        <f t="shared" si="27"/>
        <v>27508.559491440003</v>
      </c>
      <c r="G51" s="20"/>
    </row>
    <row r="52" spans="1:7" ht="15.75" thickBot="1" x14ac:dyDescent="0.3">
      <c r="A52" s="37">
        <v>4114</v>
      </c>
      <c r="B52" s="26" t="s">
        <v>25</v>
      </c>
      <c r="C52" s="13">
        <f>'2025'!E52*2%+'2025'!E52</f>
        <v>99.96</v>
      </c>
      <c r="D52" s="13">
        <f t="shared" ref="D52:E52" si="28">(C52*2%)+C52</f>
        <v>101.9592</v>
      </c>
      <c r="E52" s="13">
        <f t="shared" si="28"/>
        <v>103.998384</v>
      </c>
      <c r="G52" s="20"/>
    </row>
    <row r="53" spans="1:7" ht="15.75" thickBot="1" x14ac:dyDescent="0.3">
      <c r="A53" s="37">
        <v>4120</v>
      </c>
      <c r="B53" s="26" t="s">
        <v>26</v>
      </c>
      <c r="C53" s="13">
        <f>'2025'!E53*2%+'2025'!E53</f>
        <v>16224.936</v>
      </c>
      <c r="D53" s="13">
        <f t="shared" ref="D53:E53" si="29">(C53*2%)+C53</f>
        <v>16549.434720000001</v>
      </c>
      <c r="E53" s="13">
        <f t="shared" si="29"/>
        <v>16880.4234144</v>
      </c>
      <c r="G53" s="20"/>
    </row>
    <row r="54" spans="1:7" ht="15.75" thickBot="1" x14ac:dyDescent="0.3">
      <c r="A54" s="37">
        <v>4122</v>
      </c>
      <c r="B54" s="26" t="s">
        <v>27</v>
      </c>
      <c r="C54" s="13">
        <f>'2025'!E54*2%+'2025'!E54</f>
        <v>1445.952</v>
      </c>
      <c r="D54" s="13">
        <f t="shared" ref="D54:E54" si="30">(C54*2%)+C54</f>
        <v>1474.87104</v>
      </c>
      <c r="E54" s="13">
        <f t="shared" si="30"/>
        <v>1504.3684608000001</v>
      </c>
      <c r="G54" s="20"/>
    </row>
    <row r="55" spans="1:7" ht="15.75" thickBot="1" x14ac:dyDescent="0.3">
      <c r="A55" s="37">
        <v>4123</v>
      </c>
      <c r="B55" s="26" t="s">
        <v>71</v>
      </c>
      <c r="C55" s="13">
        <f>'2025'!E55*2%+'2025'!E55</f>
        <v>929.67900000000009</v>
      </c>
      <c r="D55" s="13">
        <f t="shared" ref="D55:E55" si="31">(C55*2%)+C55</f>
        <v>948.27258000000006</v>
      </c>
      <c r="E55" s="13">
        <f t="shared" si="31"/>
        <v>967.23803160000011</v>
      </c>
      <c r="G55" s="20"/>
    </row>
    <row r="56" spans="1:7" ht="15.75" thickBot="1" x14ac:dyDescent="0.3">
      <c r="A56" s="37">
        <v>4124</v>
      </c>
      <c r="B56" s="26" t="s">
        <v>28</v>
      </c>
      <c r="C56" s="13">
        <f>'2025'!E56*2%+'2025'!E56</f>
        <v>800.32259999999997</v>
      </c>
      <c r="D56" s="13">
        <f t="shared" ref="D56:E56" si="32">(C56*2%)+C56</f>
        <v>816.32905199999993</v>
      </c>
      <c r="E56" s="13">
        <f t="shared" si="32"/>
        <v>832.65563303999988</v>
      </c>
      <c r="G56" s="20"/>
    </row>
    <row r="57" spans="1:7" ht="15.75" thickBot="1" x14ac:dyDescent="0.3">
      <c r="A57" s="37">
        <v>4127</v>
      </c>
      <c r="B57" s="26" t="s">
        <v>29</v>
      </c>
      <c r="C57" s="13">
        <f>'2025'!E57*2%+'2025'!E57</f>
        <v>856.8</v>
      </c>
      <c r="D57" s="13">
        <f t="shared" ref="D57:E57" si="33">(C57*2%)+C57</f>
        <v>873.93599999999992</v>
      </c>
      <c r="E57" s="13">
        <f t="shared" si="33"/>
        <v>891.41471999999987</v>
      </c>
      <c r="G57" s="20"/>
    </row>
    <row r="58" spans="1:7" ht="15.75" thickBot="1" x14ac:dyDescent="0.3">
      <c r="A58" s="37">
        <v>4128</v>
      </c>
      <c r="B58" s="26" t="s">
        <v>30</v>
      </c>
      <c r="C58" s="13">
        <f>'2025'!E58*2%+'2025'!E58</f>
        <v>7689.9839999999995</v>
      </c>
      <c r="D58" s="13">
        <f t="shared" ref="D58:E58" si="34">(C58*2%)+C58</f>
        <v>7843.7836799999995</v>
      </c>
      <c r="E58" s="13">
        <f t="shared" si="34"/>
        <v>8000.6593535999991</v>
      </c>
      <c r="G58" s="20"/>
    </row>
    <row r="59" spans="1:7" ht="15.75" thickBot="1" x14ac:dyDescent="0.3">
      <c r="A59" s="37">
        <v>4129</v>
      </c>
      <c r="B59" s="26" t="s">
        <v>31</v>
      </c>
      <c r="C59" s="13">
        <f>'2025'!E59*2%+'2025'!E59</f>
        <v>0</v>
      </c>
      <c r="D59" s="13">
        <f t="shared" ref="D59:E59" si="35">(C59*2%)+C59</f>
        <v>0</v>
      </c>
      <c r="E59" s="13">
        <f t="shared" si="35"/>
        <v>0</v>
      </c>
      <c r="G59" s="20"/>
    </row>
    <row r="60" spans="1:7" ht="15.75" thickBot="1" x14ac:dyDescent="0.3">
      <c r="A60" s="37">
        <v>4132</v>
      </c>
      <c r="B60" s="26" t="s">
        <v>32</v>
      </c>
      <c r="C60" s="13">
        <f>'2025'!E60*2%+'2025'!E60</f>
        <v>195.05459999999999</v>
      </c>
      <c r="D60" s="13">
        <f t="shared" ref="D60:E60" si="36">(C60*2%)+C60</f>
        <v>198.955692</v>
      </c>
      <c r="E60" s="13">
        <f t="shared" si="36"/>
        <v>202.93480584</v>
      </c>
      <c r="G60" s="20"/>
    </row>
    <row r="61" spans="1:7" ht="15.75" thickBot="1" x14ac:dyDescent="0.3">
      <c r="A61" s="37">
        <v>4141</v>
      </c>
      <c r="B61" s="26" t="s">
        <v>33</v>
      </c>
      <c r="C61" s="13">
        <f>'2025'!E61*2%+'2025'!E61</f>
        <v>206.2236</v>
      </c>
      <c r="D61" s="13">
        <f t="shared" ref="D61:E61" si="37">(C61*2%)+C61</f>
        <v>210.348072</v>
      </c>
      <c r="E61" s="13">
        <f t="shared" si="37"/>
        <v>214.55503343999999</v>
      </c>
      <c r="G61" s="20"/>
    </row>
    <row r="62" spans="1:7" ht="15.75" thickBot="1" x14ac:dyDescent="0.3">
      <c r="A62" s="37">
        <v>41492</v>
      </c>
      <c r="B62" s="43" t="s">
        <v>104</v>
      </c>
      <c r="C62" s="13">
        <f>'2025'!E62*2%+'2025'!E62</f>
        <v>94.227599999999995</v>
      </c>
      <c r="D62" s="13">
        <f t="shared" ref="D62:E62" si="38">(C62*2%)+C62</f>
        <v>96.112151999999995</v>
      </c>
      <c r="E62" s="13">
        <f t="shared" si="38"/>
        <v>98.034395039999993</v>
      </c>
      <c r="G62" s="20"/>
    </row>
    <row r="63" spans="1:7" ht="15.75" thickBot="1" x14ac:dyDescent="0.3">
      <c r="A63" s="37">
        <v>4150</v>
      </c>
      <c r="B63" s="42" t="s">
        <v>34</v>
      </c>
      <c r="C63" s="13">
        <f>'2025'!E63*2%+'2025'!E63</f>
        <v>2301.12</v>
      </c>
      <c r="D63" s="13">
        <f t="shared" ref="D63:E63" si="39">(C63*2%)+C63</f>
        <v>2347.1423999999997</v>
      </c>
      <c r="E63" s="13">
        <f t="shared" si="39"/>
        <v>2394.0852479999999</v>
      </c>
      <c r="G63" s="20"/>
    </row>
    <row r="64" spans="1:7" ht="15.75" thickBot="1" x14ac:dyDescent="0.3">
      <c r="A64" s="37">
        <v>4160</v>
      </c>
      <c r="B64" s="26" t="s">
        <v>35</v>
      </c>
      <c r="C64" s="13">
        <f>'2025'!E64*2%+'2025'!E64</f>
        <v>4538.4084000000003</v>
      </c>
      <c r="D64" s="13">
        <f t="shared" ref="D64:E64" si="40">(C64*2%)+C64</f>
        <v>4629.1765679999999</v>
      </c>
      <c r="E64" s="13">
        <f t="shared" si="40"/>
        <v>4721.7600993599999</v>
      </c>
      <c r="G64" s="20"/>
    </row>
    <row r="65" spans="1:7" ht="15.75" thickBot="1" x14ac:dyDescent="0.3">
      <c r="A65" s="37">
        <v>4164</v>
      </c>
      <c r="B65" s="26" t="s">
        <v>36</v>
      </c>
      <c r="C65" s="13">
        <f>'2025'!E65*2%+'2025'!E65</f>
        <v>5465.2620000000006</v>
      </c>
      <c r="D65" s="13">
        <f t="shared" ref="D65:E65" si="41">(C65*2%)+C65</f>
        <v>5574.5672400000003</v>
      </c>
      <c r="E65" s="13">
        <f t="shared" si="41"/>
        <v>5686.0585848000001</v>
      </c>
      <c r="G65" s="20"/>
    </row>
    <row r="66" spans="1:7" ht="15.75" thickBot="1" x14ac:dyDescent="0.3">
      <c r="A66" s="37">
        <v>4167</v>
      </c>
      <c r="B66" s="26" t="s">
        <v>37</v>
      </c>
      <c r="C66" s="13">
        <f>'2025'!E66*2%+'2025'!E66</f>
        <v>306</v>
      </c>
      <c r="D66" s="13">
        <f t="shared" ref="D66:E66" si="42">(C66*2%)+C66</f>
        <v>312.12</v>
      </c>
      <c r="E66" s="13">
        <f t="shared" si="42"/>
        <v>318.36239999999998</v>
      </c>
      <c r="G66" s="20"/>
    </row>
    <row r="67" spans="1:7" ht="15.75" thickBot="1" x14ac:dyDescent="0.3">
      <c r="A67" s="37">
        <v>4168</v>
      </c>
      <c r="B67" s="26" t="s">
        <v>38</v>
      </c>
      <c r="C67" s="13">
        <f>'2025'!E67*2%+'2025'!E67</f>
        <v>446.2602</v>
      </c>
      <c r="D67" s="13">
        <f t="shared" ref="D67:E67" si="43">(C67*2%)+C67</f>
        <v>455.18540400000001</v>
      </c>
      <c r="E67" s="13">
        <f t="shared" si="43"/>
        <v>464.28911208</v>
      </c>
      <c r="G67" s="20"/>
    </row>
    <row r="68" spans="1:7" ht="15.75" thickBot="1" x14ac:dyDescent="0.3">
      <c r="A68" s="37">
        <v>4171</v>
      </c>
      <c r="B68" s="26" t="s">
        <v>39</v>
      </c>
      <c r="C68" s="13">
        <f>'2025'!E68*2%+'2025'!E68</f>
        <v>1531.7442000000001</v>
      </c>
      <c r="D68" s="13">
        <f t="shared" ref="D68:E68" si="44">(C68*2%)+C68</f>
        <v>1562.3790840000001</v>
      </c>
      <c r="E68" s="13">
        <f t="shared" si="44"/>
        <v>1593.6266656800001</v>
      </c>
      <c r="G68" s="20"/>
    </row>
    <row r="69" spans="1:7" ht="15.75" thickBot="1" x14ac:dyDescent="0.3">
      <c r="A69" s="37">
        <v>4172</v>
      </c>
      <c r="B69" s="26" t="s">
        <v>40</v>
      </c>
      <c r="C69" s="13">
        <f>'2025'!E69*2%+'2025'!E69</f>
        <v>5328.1332000000002</v>
      </c>
      <c r="D69" s="13">
        <f t="shared" ref="D69:E69" si="45">(C69*2%)+C69</f>
        <v>5434.6958640000003</v>
      </c>
      <c r="E69" s="13">
        <f t="shared" si="45"/>
        <v>5543.3897812800005</v>
      </c>
      <c r="G69" s="20"/>
    </row>
    <row r="70" spans="1:7" ht="15.75" thickBot="1" x14ac:dyDescent="0.3">
      <c r="A70" s="37">
        <v>4176</v>
      </c>
      <c r="B70" s="26" t="s">
        <v>41</v>
      </c>
      <c r="C70" s="13">
        <f>'2025'!E70*2%+'2025'!E70</f>
        <v>249.08399999999997</v>
      </c>
      <c r="D70" s="13">
        <f t="shared" ref="D70:E70" si="46">(C70*2%)+C70</f>
        <v>254.06567999999999</v>
      </c>
      <c r="E70" s="13">
        <f t="shared" si="46"/>
        <v>259.14699359999997</v>
      </c>
      <c r="G70" s="20"/>
    </row>
    <row r="71" spans="1:7" ht="15.75" thickBot="1" x14ac:dyDescent="0.3">
      <c r="A71" s="37">
        <v>4177</v>
      </c>
      <c r="B71" s="26" t="s">
        <v>42</v>
      </c>
      <c r="C71" s="13">
        <f>'2025'!E71*2%+'2025'!E71</f>
        <v>0</v>
      </c>
      <c r="D71" s="13">
        <f t="shared" ref="D71:E71" si="47">(C71*2%)+C71</f>
        <v>0</v>
      </c>
      <c r="E71" s="13">
        <f t="shared" si="47"/>
        <v>0</v>
      </c>
      <c r="G71" s="20"/>
    </row>
    <row r="72" spans="1:7" ht="15.75" thickBot="1" x14ac:dyDescent="0.3">
      <c r="A72" s="37">
        <v>4191</v>
      </c>
      <c r="B72" s="26" t="s">
        <v>77</v>
      </c>
      <c r="C72" s="13">
        <f>'2025'!E72*2%+'2025'!E72</f>
        <v>3720.0419999999999</v>
      </c>
      <c r="D72" s="13">
        <f t="shared" ref="D72:E72" si="48">(C72*2%)+C72</f>
        <v>3794.4428399999997</v>
      </c>
      <c r="E72" s="13">
        <f t="shared" si="48"/>
        <v>3870.3316967999999</v>
      </c>
      <c r="G72" s="20"/>
    </row>
    <row r="73" spans="1:7" ht="15.75" thickBot="1" x14ac:dyDescent="0.3">
      <c r="A73" s="37">
        <v>4199</v>
      </c>
      <c r="B73" s="26" t="s">
        <v>66</v>
      </c>
      <c r="C73" s="13">
        <f>'2025'!E73*2%+'2025'!E73</f>
        <v>522.80099999999993</v>
      </c>
      <c r="D73" s="13">
        <f t="shared" ref="D73:E73" si="49">(C73*2%)+C73</f>
        <v>533.2570199999999</v>
      </c>
      <c r="E73" s="13">
        <f t="shared" si="49"/>
        <v>543.92216039999994</v>
      </c>
      <c r="G73" s="20"/>
    </row>
    <row r="74" spans="1:7" ht="15.75" thickBot="1" x14ac:dyDescent="0.3">
      <c r="A74" s="37"/>
      <c r="B74" s="26" t="s">
        <v>43</v>
      </c>
      <c r="C74" s="13">
        <f>'2025'!E74*2%+'2025'!E74</f>
        <v>354402.17219999997</v>
      </c>
      <c r="D74" s="13">
        <f t="shared" ref="D74:E74" si="50">(C74*2%)+C74</f>
        <v>361490.21564399998</v>
      </c>
      <c r="E74" s="13">
        <f t="shared" si="50"/>
        <v>368720.01995687996</v>
      </c>
      <c r="G74" s="20"/>
    </row>
    <row r="75" spans="1:7" ht="15.75" thickBot="1" x14ac:dyDescent="0.3">
      <c r="A75" s="37">
        <v>4310</v>
      </c>
      <c r="B75" s="26" t="s">
        <v>44</v>
      </c>
      <c r="C75" s="13">
        <f>'2025'!E75*2%+'2025'!E75</f>
        <v>68855.752800000002</v>
      </c>
      <c r="D75" s="13">
        <f t="shared" ref="D75:E75" si="51">(C75*2%)+C75</f>
        <v>70232.867855999997</v>
      </c>
      <c r="E75" s="13">
        <f t="shared" si="51"/>
        <v>71637.525213119996</v>
      </c>
      <c r="G75" s="20"/>
    </row>
    <row r="76" spans="1:7" ht="15.75" thickBot="1" x14ac:dyDescent="0.3">
      <c r="A76" s="37">
        <v>4600</v>
      </c>
      <c r="B76" s="26" t="s">
        <v>45</v>
      </c>
      <c r="C76" s="13">
        <f>'2025'!E76*2%+'2025'!E76</f>
        <v>0</v>
      </c>
      <c r="D76" s="13">
        <f t="shared" ref="D76:E76" si="52">(C76*2%)+C76</f>
        <v>0</v>
      </c>
      <c r="E76" s="13">
        <f t="shared" si="52"/>
        <v>0</v>
      </c>
      <c r="G76" s="20"/>
    </row>
    <row r="77" spans="1:7" ht="15.75" thickBot="1" x14ac:dyDescent="0.3">
      <c r="A77" s="37">
        <v>4609</v>
      </c>
      <c r="B77" s="26" t="s">
        <v>46</v>
      </c>
      <c r="C77" s="13">
        <f>'2025'!E77*2%+'2025'!E77</f>
        <v>149.94</v>
      </c>
      <c r="D77" s="13">
        <f t="shared" ref="D77:E77" si="53">(C77*2%)+C77</f>
        <v>152.93879999999999</v>
      </c>
      <c r="E77" s="13">
        <f t="shared" si="53"/>
        <v>155.99757599999998</v>
      </c>
      <c r="G77" s="20"/>
    </row>
    <row r="78" spans="1:7" ht="15.75" thickBot="1" x14ac:dyDescent="0.3">
      <c r="A78" s="37">
        <v>4615</v>
      </c>
      <c r="B78" s="26" t="s">
        <v>67</v>
      </c>
      <c r="C78" s="13">
        <f>'2025'!E78*2%+'2025'!E78</f>
        <v>12138</v>
      </c>
      <c r="D78" s="13">
        <f t="shared" ref="D78:E78" si="54">(C78*2%)+C78</f>
        <v>12380.76</v>
      </c>
      <c r="E78" s="13">
        <f t="shared" si="54"/>
        <v>12628.3752</v>
      </c>
      <c r="G78" s="20"/>
    </row>
    <row r="79" spans="1:7" ht="15.75" thickBot="1" x14ac:dyDescent="0.3">
      <c r="A79" s="37">
        <v>4610</v>
      </c>
      <c r="B79" s="43" t="s">
        <v>78</v>
      </c>
      <c r="C79" s="13">
        <f>'2025'!E79*2%+'2025'!E79</f>
        <v>3639.6660000000002</v>
      </c>
      <c r="D79" s="13">
        <f t="shared" ref="D79:E79" si="55">(C79*2%)+C79</f>
        <v>3712.4593200000004</v>
      </c>
      <c r="E79" s="13">
        <f t="shared" si="55"/>
        <v>3786.7085064000003</v>
      </c>
      <c r="G79" s="20"/>
    </row>
    <row r="80" spans="1:7" ht="15.75" thickBot="1" x14ac:dyDescent="0.3">
      <c r="A80" s="37">
        <v>4614</v>
      </c>
      <c r="B80" s="43" t="s">
        <v>82</v>
      </c>
      <c r="C80" s="13">
        <f>'2025'!E80*2%+'2025'!E80</f>
        <v>21567.298200000001</v>
      </c>
      <c r="D80" s="13">
        <f t="shared" ref="D80:E80" si="56">(C80*2%)+C80</f>
        <v>21998.644164000001</v>
      </c>
      <c r="E80" s="13">
        <f t="shared" si="56"/>
        <v>22438.61704728</v>
      </c>
      <c r="G80" s="20"/>
    </row>
    <row r="81" spans="1:12" ht="15.75" thickBot="1" x14ac:dyDescent="0.3">
      <c r="A81" s="37">
        <v>46150</v>
      </c>
      <c r="B81" s="43" t="s">
        <v>83</v>
      </c>
      <c r="C81" s="13">
        <f>'2025'!E81*2%+'2025'!E81</f>
        <v>16014</v>
      </c>
      <c r="D81" s="13">
        <f t="shared" ref="D81:E81" si="57">(C81*2%)+C81</f>
        <v>16334.28</v>
      </c>
      <c r="E81" s="13">
        <f t="shared" si="57"/>
        <v>16660.9656</v>
      </c>
      <c r="G81" s="20"/>
    </row>
    <row r="82" spans="1:12" ht="15.75" thickBot="1" x14ac:dyDescent="0.3">
      <c r="A82" s="37">
        <v>4617</v>
      </c>
      <c r="B82" s="43" t="s">
        <v>84</v>
      </c>
      <c r="C82" s="13">
        <f>'2025'!E82*2%+'2025'!E82</f>
        <v>612</v>
      </c>
      <c r="D82" s="13">
        <f t="shared" ref="D82:E82" si="58">(C82*2%)+C82</f>
        <v>624.24</v>
      </c>
      <c r="E82" s="13">
        <f t="shared" si="58"/>
        <v>636.72479999999996</v>
      </c>
      <c r="G82" s="20"/>
    </row>
    <row r="83" spans="1:12" ht="15.75" thickBot="1" x14ac:dyDescent="0.3">
      <c r="A83" s="37">
        <v>4628</v>
      </c>
      <c r="B83" s="26" t="s">
        <v>79</v>
      </c>
      <c r="C83" s="13">
        <f>'2025'!E83*2%+'2025'!E83</f>
        <v>612</v>
      </c>
      <c r="D83" s="13">
        <f t="shared" ref="D83:E83" si="59">(C83*2%)+C83</f>
        <v>624.24</v>
      </c>
      <c r="E83" s="13">
        <f t="shared" si="59"/>
        <v>636.72479999999996</v>
      </c>
      <c r="G83" s="20"/>
    </row>
    <row r="84" spans="1:12" ht="15.75" thickBot="1" x14ac:dyDescent="0.3">
      <c r="A84" s="37">
        <v>4630</v>
      </c>
      <c r="B84" s="26" t="s">
        <v>47</v>
      </c>
      <c r="C84" s="13">
        <f>'2025'!E84*2%+'2025'!E84</f>
        <v>81.293999999999997</v>
      </c>
      <c r="D84" s="13">
        <f t="shared" ref="D84:E84" si="60">(C84*2%)+C84</f>
        <v>82.919879999999992</v>
      </c>
      <c r="E84" s="13">
        <f t="shared" si="60"/>
        <v>84.578277599999993</v>
      </c>
      <c r="G84" s="20"/>
    </row>
    <row r="85" spans="1:12" ht="15.75" thickBot="1" x14ac:dyDescent="0.3">
      <c r="A85" s="37">
        <v>4640</v>
      </c>
      <c r="B85" s="26" t="s">
        <v>48</v>
      </c>
      <c r="C85" s="13">
        <f>'2025'!E85*2%+'2025'!E85</f>
        <v>4094.4942000000001</v>
      </c>
      <c r="D85" s="13">
        <f t="shared" ref="D85:E85" si="61">(C85*2%)+C85</f>
        <v>4176.3840840000003</v>
      </c>
      <c r="E85" s="13">
        <f t="shared" si="61"/>
        <v>4259.9117656799999</v>
      </c>
      <c r="G85" s="20"/>
    </row>
    <row r="86" spans="1:12" ht="15.75" thickBot="1" x14ac:dyDescent="0.3">
      <c r="A86" s="37">
        <v>4642</v>
      </c>
      <c r="B86" s="26" t="s">
        <v>49</v>
      </c>
      <c r="C86" s="13">
        <f>'2025'!E86*2%+'2025'!E86</f>
        <v>236.16059999999999</v>
      </c>
      <c r="D86" s="13">
        <f t="shared" ref="D86:E86" si="62">(C86*2%)+C86</f>
        <v>240.88381199999998</v>
      </c>
      <c r="E86" s="13">
        <f t="shared" si="62"/>
        <v>245.70148823999997</v>
      </c>
      <c r="G86" s="20"/>
    </row>
    <row r="87" spans="1:12" ht="15.75" thickBot="1" x14ac:dyDescent="0.3">
      <c r="A87" s="37">
        <v>4650</v>
      </c>
      <c r="B87" s="26" t="s">
        <v>50</v>
      </c>
      <c r="C87" s="13">
        <f>'2025'!E87*2%+'2025'!E87</f>
        <v>6400.6632</v>
      </c>
      <c r="D87" s="13">
        <f t="shared" ref="D87:E87" si="63">(C87*2%)+C87</f>
        <v>6528.6764640000001</v>
      </c>
      <c r="E87" s="13">
        <f t="shared" si="63"/>
        <v>6659.2499932800001</v>
      </c>
      <c r="G87" s="20"/>
    </row>
    <row r="88" spans="1:12" ht="15.75" thickBot="1" x14ac:dyDescent="0.3">
      <c r="A88" s="37">
        <v>4684</v>
      </c>
      <c r="B88" s="26" t="s">
        <v>51</v>
      </c>
      <c r="C88" s="13">
        <f>'2025'!E88*2%+'2025'!E88</f>
        <v>21.6648</v>
      </c>
      <c r="D88" s="13">
        <f t="shared" ref="D88:E88" si="64">(C88*2%)+C88</f>
        <v>22.098095999999998</v>
      </c>
      <c r="E88" s="13">
        <f t="shared" si="64"/>
        <v>22.540057919999999</v>
      </c>
      <c r="L88" s="20"/>
    </row>
    <row r="89" spans="1:12" ht="15.75" thickBot="1" x14ac:dyDescent="0.3">
      <c r="A89" s="37">
        <v>4690</v>
      </c>
      <c r="B89" s="43" t="s">
        <v>90</v>
      </c>
      <c r="C89" s="13">
        <f>'2025'!E89*2%+'2025'!E89</f>
        <v>183.27360000000002</v>
      </c>
      <c r="D89" s="13">
        <f t="shared" ref="D89:E89" si="65">(C89*2%)+C89</f>
        <v>186.93907200000001</v>
      </c>
      <c r="E89" s="13">
        <f t="shared" si="65"/>
        <v>190.67785344000001</v>
      </c>
      <c r="L89" s="20"/>
    </row>
    <row r="90" spans="1:12" ht="15.75" thickBot="1" x14ac:dyDescent="0.3">
      <c r="A90" s="37">
        <v>4692</v>
      </c>
      <c r="B90" s="26" t="s">
        <v>68</v>
      </c>
      <c r="C90" s="13">
        <f>'2025'!E90*2%+'2025'!E90</f>
        <v>203.0616</v>
      </c>
      <c r="D90" s="13">
        <f t="shared" ref="D90:E90" si="66">(C90*2%)+C90</f>
        <v>207.12283199999999</v>
      </c>
      <c r="E90" s="13">
        <f t="shared" si="66"/>
        <v>211.26528863999999</v>
      </c>
      <c r="L90" s="21"/>
    </row>
    <row r="91" spans="1:12" ht="15.75" thickBot="1" x14ac:dyDescent="0.3">
      <c r="A91" s="37">
        <v>4693</v>
      </c>
      <c r="B91" s="26" t="s">
        <v>52</v>
      </c>
      <c r="C91" s="13">
        <f>'2025'!E91*2%+'2025'!E91</f>
        <v>0</v>
      </c>
      <c r="D91" s="13">
        <f t="shared" ref="D91:E91" si="67">(C91*2%)+C91</f>
        <v>0</v>
      </c>
      <c r="E91" s="13">
        <f t="shared" si="67"/>
        <v>0</v>
      </c>
      <c r="L91" s="20"/>
    </row>
    <row r="92" spans="1:12" ht="15.75" thickBot="1" x14ac:dyDescent="0.3">
      <c r="A92" s="37">
        <v>4694</v>
      </c>
      <c r="B92" s="26" t="s">
        <v>53</v>
      </c>
      <c r="C92" s="13">
        <f>'2025'!E92*2%+'2025'!E92</f>
        <v>3612.1260000000002</v>
      </c>
      <c r="D92" s="13">
        <f t="shared" ref="D92:E92" si="68">(C92*2%)+C92</f>
        <v>3684.36852</v>
      </c>
      <c r="E92" s="13">
        <f t="shared" si="68"/>
        <v>3758.0558904</v>
      </c>
      <c r="L92" s="20"/>
    </row>
    <row r="93" spans="1:12" ht="15.75" thickBot="1" x14ac:dyDescent="0.3">
      <c r="A93" s="37">
        <v>4695</v>
      </c>
      <c r="B93" s="26" t="s">
        <v>54</v>
      </c>
      <c r="C93" s="13">
        <f>'2025'!E93*2%+'2025'!E93</f>
        <v>394.84200000000004</v>
      </c>
      <c r="D93" s="13">
        <f t="shared" ref="D93:E93" si="69">(C93*2%)+C93</f>
        <v>402.73884000000004</v>
      </c>
      <c r="E93" s="13">
        <f t="shared" si="69"/>
        <v>410.79361680000005</v>
      </c>
      <c r="L93" s="20"/>
    </row>
    <row r="94" spans="1:12" ht="15.75" thickBot="1" x14ac:dyDescent="0.3">
      <c r="A94" s="37">
        <v>46960</v>
      </c>
      <c r="B94" s="43" t="s">
        <v>91</v>
      </c>
      <c r="C94" s="13">
        <f>'2025'!E94*2%+'2025'!E94</f>
        <v>3090.4367999999999</v>
      </c>
      <c r="D94" s="13">
        <f t="shared" ref="D94:E94" si="70">(C94*2%)+C94</f>
        <v>3152.2455359999999</v>
      </c>
      <c r="E94" s="13">
        <f t="shared" si="70"/>
        <v>3215.2904467200001</v>
      </c>
      <c r="L94" s="20"/>
    </row>
    <row r="95" spans="1:12" ht="15.75" thickBot="1" x14ac:dyDescent="0.3">
      <c r="A95" s="37">
        <v>4740</v>
      </c>
      <c r="B95" s="26" t="s">
        <v>55</v>
      </c>
      <c r="C95" s="13">
        <f>'2025'!E95*2%+'2025'!E95</f>
        <v>22.011599999999998</v>
      </c>
      <c r="D95" s="13">
        <f t="shared" ref="D95:E95" si="71">(C95*2%)+C95</f>
        <v>22.451831999999996</v>
      </c>
      <c r="E95" s="13">
        <f t="shared" si="71"/>
        <v>22.900868639999995</v>
      </c>
      <c r="L95" s="20"/>
    </row>
    <row r="96" spans="1:12" ht="15.75" thickBot="1" x14ac:dyDescent="0.3">
      <c r="A96" s="37">
        <v>4831</v>
      </c>
      <c r="B96" s="26" t="s">
        <v>56</v>
      </c>
      <c r="C96" s="13">
        <f>'2025'!E96*2%+'2025'!E96</f>
        <v>242.07660000000001</v>
      </c>
      <c r="D96" s="13">
        <f t="shared" ref="D96:E96" si="72">(C96*2%)+C96</f>
        <v>246.91813200000001</v>
      </c>
      <c r="E96" s="13">
        <f t="shared" si="72"/>
        <v>251.85649464000002</v>
      </c>
      <c r="L96" s="20"/>
    </row>
    <row r="97" spans="1:12" ht="15.75" thickBot="1" x14ac:dyDescent="0.3">
      <c r="A97" s="40"/>
      <c r="B97" s="26" t="s">
        <v>69</v>
      </c>
      <c r="C97" s="13">
        <f>'2025'!E97*2%+'2025'!E97</f>
        <v>2904.9089999999997</v>
      </c>
      <c r="D97" s="13">
        <f t="shared" ref="D97:E97" si="73">(C97*2%)+C97</f>
        <v>2963.0071799999996</v>
      </c>
      <c r="E97" s="13">
        <f t="shared" si="73"/>
        <v>3022.2673235999996</v>
      </c>
      <c r="L97" s="20"/>
    </row>
    <row r="98" spans="1:12" ht="15.75" thickBot="1" x14ac:dyDescent="0.3">
      <c r="A98" s="40"/>
      <c r="B98" s="26" t="s">
        <v>57</v>
      </c>
      <c r="C98" s="13">
        <f>'2025'!E98*2%+'2025'!E98</f>
        <v>863.80740000000003</v>
      </c>
      <c r="D98" s="13">
        <f t="shared" ref="D98:E98" si="74">(C98*2%)+C98</f>
        <v>881.08354800000006</v>
      </c>
      <c r="E98" s="13">
        <f t="shared" si="74"/>
        <v>898.70521896000002</v>
      </c>
      <c r="L98" s="20"/>
    </row>
    <row r="99" spans="1:12" ht="15.75" thickBot="1" x14ac:dyDescent="0.3">
      <c r="A99" s="41"/>
      <c r="B99" s="45" t="s">
        <v>58</v>
      </c>
      <c r="C99" s="46">
        <f>SUM(C25:C98)</f>
        <v>795599.11259999976</v>
      </c>
      <c r="D99" s="46">
        <f t="shared" ref="D99:E99" si="75">SUM(D25:D98)</f>
        <v>811511.09485200024</v>
      </c>
      <c r="E99" s="46">
        <f t="shared" si="75"/>
        <v>827741.31674904015</v>
      </c>
      <c r="L99" s="20"/>
    </row>
    <row r="100" spans="1:12" ht="19.5" thickBot="1" x14ac:dyDescent="0.35">
      <c r="A100" s="47"/>
      <c r="B100" s="48" t="s">
        <v>59</v>
      </c>
      <c r="C100" s="49">
        <f>C22-C99</f>
        <v>15740.323800000129</v>
      </c>
      <c r="D100" s="49">
        <f t="shared" ref="D100:E100" si="76">D22-D99</f>
        <v>16055.130275999778</v>
      </c>
      <c r="E100" s="49">
        <f t="shared" si="76"/>
        <v>16376.232881519827</v>
      </c>
      <c r="L100" s="20"/>
    </row>
    <row r="101" spans="1:12" x14ac:dyDescent="0.25">
      <c r="L101" s="20"/>
    </row>
    <row r="102" spans="1:12" x14ac:dyDescent="0.25">
      <c r="L102" s="20"/>
    </row>
    <row r="103" spans="1:12" x14ac:dyDescent="0.25">
      <c r="L103" s="20"/>
    </row>
    <row r="104" spans="1:12" x14ac:dyDescent="0.25">
      <c r="L104" s="20"/>
    </row>
    <row r="105" spans="1:12" x14ac:dyDescent="0.25">
      <c r="L105" s="20"/>
    </row>
    <row r="106" spans="1:12" x14ac:dyDescent="0.25">
      <c r="L106" s="20"/>
    </row>
    <row r="107" spans="1:12" x14ac:dyDescent="0.25">
      <c r="L107" s="20"/>
    </row>
    <row r="108" spans="1:12" x14ac:dyDescent="0.25">
      <c r="L108" s="20"/>
    </row>
    <row r="109" spans="1:12" x14ac:dyDescent="0.25">
      <c r="L109" s="20"/>
    </row>
    <row r="110" spans="1:12" x14ac:dyDescent="0.25">
      <c r="L110" s="2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PLAN S PROJEKCIJAMA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Rašić</dc:creator>
  <cp:lastModifiedBy>dunja grubić</cp:lastModifiedBy>
  <cp:lastPrinted>2026-06-25T12:09:55Z</cp:lastPrinted>
  <dcterms:created xsi:type="dcterms:W3CDTF">2019-12-17T10:28:09Z</dcterms:created>
  <dcterms:modified xsi:type="dcterms:W3CDTF">2026-06-25T12:10:55Z</dcterms:modified>
</cp:coreProperties>
</file>